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<sst xmlns="http://schemas.openxmlformats.org/spreadsheetml/2006/main" count="663" uniqueCount="331">
  <si>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</si>
  <si>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</si>
  <si>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</si>
  <si>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</si>
  <si>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</si>
  <si>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</si>
  <si>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</si>
  <si>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</si>
  <si>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</si>
  <si>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</si>
  <si>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</si>
  <si>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</si>
  <si>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</si>
  <si>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</si>
  <si>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</si>
  <si>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</si>
  <si>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</si>
  <si>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</si>
  <si>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</si>
  <si>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</si>
  <si>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</si>
  <si>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</si>
  <si>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</si>
  <si>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</si>
  <si>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</si>
  <si>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</si>
  <si>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</si>
  <si>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</si>
  <si>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</si>
  <si>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</si>
  <si>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</si>
  <si>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</si>
  <si>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</si>
  <si>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</si>
  <si>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</si>
  <si>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</si>
  <si>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</si>
  <si>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</si>
  <si>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</si>
  <si>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</si>
  <si>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</si>
  <si>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</si>
  <si>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</si>
  <si>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</si>
  <si>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</si>
  <si>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</si>
  <si>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</si>
  <si>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</si>
  <si>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</si>
  <si>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</si>
  <si>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</si>
  <si>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</si>
  <si>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</si>
  <si>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</si>
  <si>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</si>
  <si>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</si>
  <si>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</si>
  <si>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</si>
  <si>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</si>
  <si>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</si>
  <si>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</si>
  <si>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</si>
  <si>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</si>
  <si>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</si>
  <si>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</si>
  <si>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</si>
  <si>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</si>
  <si>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</si>
  <si>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</si>
  <si>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</si>
  <si>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</si>
  <si>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</si>
  <si>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</si>
  <si>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</si>
  <si>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</si>
  <si>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</si>
  <si>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</si>
  <si>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</si>
  <si>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</si>
  <si>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</si>
  <si>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</si>
  <si>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</si>
  <si>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</si>
  <si>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</si>
  <si>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</si>
  <si>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</si>
  <si>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</si>
  <si>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</si>
  <si>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</si>
  <si>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</si>
  <si>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</si>
  <si>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</si>
  <si>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</si>
  <si>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</si>
  <si>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</si>
  <si>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</si>
  <si>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</si>
  <si>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</si>
  <si>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</si>
  <si>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</si>
  <si>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</si>
  <si>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</si>
  <si>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</si>
  <si>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</si>
  <si>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</si>
  <si>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</si>
  <si>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</si>
  <si>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</si>
  <si>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</si>
  <si>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</si>
  <si>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</si>
  <si>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</si>
  <si>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</si>
  <si>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</si>
  <si>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</si>
  <si>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</si>
  <si>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</si>
  <si>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</si>
  <si>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</si>
  <si>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</si>
  <si>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</si>
  <si>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</si>
  <si>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</si>
  <si>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</si>
  <si>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</si>
  <si>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</si>
  <si>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</si>
  <si>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</si>
  <si>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</si>
  <si>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</si>
  <si>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</si>
  <si>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</si>
  <si>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</si>
  <si>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</si>
  <si>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</si>
  <si>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</si>
  <si>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</si>
  <si>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</si>
  <si>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</si>
  <si>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</si>
  <si>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</si>
  <si>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</si>
  <si>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</si>
  <si>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</si>
  <si>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</si>
  <si>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</si>
  <si>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</si>
  <si>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</si>
  <si>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</si>
  <si>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</si>
  <si>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</si>
  <si>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</si>
  <si>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</si>
  <si>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</si>
  <si>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</si>
  <si>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</si>
  <si>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</si>
  <si>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</si>
  <si>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</si>
  <si>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</si>
  <si>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</si>
  <si>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</si>
  <si>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</si>
  <si>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</si>
  <si>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</si>
  <si>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</si>
  <si>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</si>
  <si>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</si>
  <si>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</si>
  <si>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</si>
  <si>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</si>
  <si>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</si>
  <si>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</si>
  <si>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</si>
  <si>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</si>
  <si>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</si>
  <si>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</si>
  <si>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</si>
  <si>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</si>
  <si>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</si>
  <si>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</si>
  <si>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</si>
  <si>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</si>
  <si>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</si>
  <si>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</si>
  <si>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</si>
  <si>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</si>
  <si>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</si>
  <si>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</si>
  <si>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</si>
  <si>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</si>
  <si>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</si>
  <si>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</si>
  <si>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</si>
  <si>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</si>
  <si>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</si>
  <si>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</si>
  <si>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</si>
  <si>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</si>
  <si>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</si>
  <si>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</si>
  <si>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</si>
  <si>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</si>
  <si>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</si>
  <si>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</si>
  <si>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</si>
  <si>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</si>
  <si>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</si>
  <si>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</si>
  <si>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</si>
  <si>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</si>
  <si>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</si>
  <si>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</si>
  <si>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</si>
  <si>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</si>
  <si>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</si>
  <si>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</si>
  <si>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</si>
  <si>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</si>
  <si>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</si>
  <si>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</si>
  <si>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</si>
  <si>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</si>
  <si>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</si>
  <si>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</si>
  <si>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</si>
  <si>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</si>
  <si>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</si>
  <si>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</si>
  <si>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</si>
  <si>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</si>
  <si>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</si>
  <si>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</si>
  <si>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</si>
  <si>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</si>
  <si>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</si>
  <si>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</si>
  <si>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</si>
  <si>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</si>
  <si>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</si>
  <si>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</si>
  <si>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</si>
  <si>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</si>
  <si>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</si>
  <si>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</si>
  <si>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</si>
  <si>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</si>
  <si>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</si>
  <si>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</si>
  <si>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</si>
  <si>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</si>
  <si>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</si>
  <si>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</si>
  <si>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</si>
  <si>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</si>
  <si>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</si>
  <si>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</si>
  <si>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</si>
  <si>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</si>
  <si>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</si>
  <si>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</si>
  <si>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</si>
  <si>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</si>
  <si>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</si>
  <si>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</si>
  <si>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</si>
  <si>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</si>
  <si>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</si>
  <si>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</si>
  <si>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</si>
  <si>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</si>
  <si>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</si>
  <si>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</si>
  <si>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</si>
  <si>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</si>
  <si>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</si>
  <si>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</si>
  <si>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</si>
  <si>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</si>
  <si>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</si>
  <si>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</si>
  <si>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</si>
  <si>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</si>
  <si>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</si>
  <si>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</si>
  <si>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</si>
  <si>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</si>
  <si>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</si>
  <si>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</si>
  <si>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</si>
  <si>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</si>
  <si>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</si>
  <si>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</si>
  <si>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</si>
  <si>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</si>
  <si>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</si>
  <si>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</si>
  <si>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</si>
  <si>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</si>
  <si>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</si>
  <si>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</si>
  <si>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</si>
  <si>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</si>
  <si>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</si>
  <si>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</si>
  <si>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</si>
  <si>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</si>
  <si>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</si>
  <si>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</si>
  <si>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</si>
  <si>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</si>
  <si>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</si>
  <si>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</si>
  <si>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</si>
  <si>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</si>
  <si>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</si>
  <si>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</si>
  <si>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</si>
  <si>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</si>
  <si>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</si>
  <si>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</si>
  <si>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</si>
  <si>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</si>
  <si>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</si>
  <si>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</si>
  <si>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</si>
  <si>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</si>
  <si>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 xml:space="preserve">     на  "15" вересня  2018 р.</t>
  </si>
  <si>
    <t>помідори свіжі</t>
  </si>
  <si>
    <t>перець солодкий</t>
  </si>
  <si>
    <r>
      <t>"</t>
    </r>
    <r>
      <rPr>
        <u val="single"/>
        <sz val="20"/>
        <rFont val="Arial Cyr"/>
        <family val="0"/>
      </rPr>
      <t xml:space="preserve">     14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09                                          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 18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</si>
</sst>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7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1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194" fontId="0" fillId="0" borderId="19" xfId="43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02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Relationship Id="rId2" Type="http://schemas.openxmlformats.org/officeDocument/2006/relationships/image" Target="../media/image23.emf" /><Relationship Id="rId3" Type="http://schemas.openxmlformats.org/officeDocument/2006/relationships/image" Target="../media/image36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20.emf" /><Relationship Id="rId7" Type="http://schemas.openxmlformats.org/officeDocument/2006/relationships/image" Target="../media/image35.emf" /><Relationship Id="rId8" Type="http://schemas.openxmlformats.org/officeDocument/2006/relationships/image" Target="../media/image34.emf" /><Relationship Id="rId9" Type="http://schemas.openxmlformats.org/officeDocument/2006/relationships/image" Target="../media/image37.emf" /><Relationship Id="rId10" Type="http://schemas.openxmlformats.org/officeDocument/2006/relationships/image" Target="../media/image33.emf" /><Relationship Id="rId11" Type="http://schemas.openxmlformats.org/officeDocument/2006/relationships/image" Target="../media/image1.emf" /><Relationship Id="rId12" Type="http://schemas.openxmlformats.org/officeDocument/2006/relationships/image" Target="../media/image32.emf" /><Relationship Id="rId13" Type="http://schemas.openxmlformats.org/officeDocument/2006/relationships/image" Target="../media/image31.emf" /><Relationship Id="rId14" Type="http://schemas.openxmlformats.org/officeDocument/2006/relationships/image" Target="../media/image30.emf" /><Relationship Id="rId15" Type="http://schemas.openxmlformats.org/officeDocument/2006/relationships/image" Target="../media/image29.emf" /><Relationship Id="rId16" Type="http://schemas.openxmlformats.org/officeDocument/2006/relationships/image" Target="../media/image28.emf" /><Relationship Id="rId17" Type="http://schemas.openxmlformats.org/officeDocument/2006/relationships/image" Target="../media/image18.emf" /><Relationship Id="rId18" Type="http://schemas.openxmlformats.org/officeDocument/2006/relationships/image" Target="../media/image17.emf" /><Relationship Id="rId19" Type="http://schemas.openxmlformats.org/officeDocument/2006/relationships/image" Target="../media/image27.emf" /><Relationship Id="rId20" Type="http://schemas.openxmlformats.org/officeDocument/2006/relationships/image" Target="../media/image26.emf" /><Relationship Id="rId21" Type="http://schemas.openxmlformats.org/officeDocument/2006/relationships/image" Target="../media/image25.emf" /><Relationship Id="rId22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619125</xdr:colOff>
      <xdr:row>6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0"/>
          <a:ext cx="1800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11:E11"/>
    <mergeCell ref="A12:E12"/>
    <mergeCell ref="A17:E17"/>
    <mergeCell ref="A18:E18"/>
    <mergeCell ref="A1:E1"/>
    <mergeCell ref="A2:E2"/>
    <mergeCell ref="A3:E3"/>
    <mergeCell ref="A4:E4"/>
    <mergeCell ref="A7:E7"/>
    <mergeCell ref="A8:E8"/>
    <mergeCell ref="A13:E13"/>
    <mergeCell ref="A14:E14"/>
    <mergeCell ref="F31:J31"/>
    <mergeCell ref="F32:J32"/>
    <mergeCell ref="A5:E5"/>
    <mergeCell ref="A6:E6"/>
    <mergeCell ref="F25:J25"/>
    <mergeCell ref="F26:J26"/>
    <mergeCell ref="A9:E9"/>
    <mergeCell ref="A10:E10"/>
    <mergeCell ref="F41:J41"/>
    <mergeCell ref="F42:J42"/>
    <mergeCell ref="F33:J33"/>
    <mergeCell ref="F34:J34"/>
    <mergeCell ref="F27:J27"/>
    <mergeCell ref="F28:J28"/>
    <mergeCell ref="F29:J29"/>
    <mergeCell ref="F30:J30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3"/>
      <c r="B1" s="144"/>
      <c r="C1" s="144"/>
      <c r="D1" s="144"/>
      <c r="E1" s="145"/>
      <c r="F1" s="153"/>
      <c r="G1" s="143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29"/>
      <c r="AI1" s="129"/>
      <c r="AJ1" s="129"/>
      <c r="AK1" s="129"/>
      <c r="AL1" s="129"/>
      <c r="AM1" s="129"/>
    </row>
    <row r="2" spans="1:39" ht="12.75">
      <c r="A2" s="129"/>
      <c r="B2" s="129"/>
      <c r="C2" s="129"/>
      <c r="D2" s="129"/>
      <c r="E2" s="129"/>
      <c r="F2" s="154"/>
      <c r="G2" s="147"/>
      <c r="H2" s="148"/>
      <c r="I2" s="148"/>
      <c r="J2" s="148"/>
      <c r="K2" s="148"/>
      <c r="L2" s="148"/>
      <c r="M2" s="148"/>
      <c r="N2" s="149"/>
      <c r="O2" s="147"/>
      <c r="P2" s="148"/>
      <c r="Q2" s="148"/>
      <c r="R2" s="148"/>
      <c r="S2" s="148"/>
      <c r="T2" s="148"/>
      <c r="U2" s="148"/>
      <c r="V2" s="148"/>
      <c r="W2" s="149"/>
      <c r="X2" s="147"/>
      <c r="Y2" s="148"/>
      <c r="Z2" s="148"/>
      <c r="AA2" s="149"/>
      <c r="AB2" s="147"/>
      <c r="AC2" s="148"/>
      <c r="AD2" s="148"/>
      <c r="AE2" s="148"/>
      <c r="AF2" s="149"/>
      <c r="AG2" s="147"/>
      <c r="AH2" s="129"/>
      <c r="AI2" s="129"/>
      <c r="AJ2" s="129"/>
      <c r="AK2" s="129"/>
      <c r="AL2" s="129"/>
      <c r="AM2" s="129"/>
    </row>
    <row r="3" spans="1:39" ht="12.75">
      <c r="A3" s="129"/>
      <c r="B3" s="129"/>
      <c r="C3" s="129"/>
      <c r="D3" s="129"/>
      <c r="E3" s="129"/>
      <c r="F3" s="154"/>
      <c r="G3" s="150"/>
      <c r="H3" s="151"/>
      <c r="I3" s="151"/>
      <c r="J3" s="151"/>
      <c r="K3" s="151"/>
      <c r="L3" s="151"/>
      <c r="M3" s="151"/>
      <c r="N3" s="152"/>
      <c r="O3" s="150"/>
      <c r="P3" s="151"/>
      <c r="Q3" s="151"/>
      <c r="R3" s="151"/>
      <c r="S3" s="151"/>
      <c r="T3" s="151"/>
      <c r="U3" s="151"/>
      <c r="V3" s="151"/>
      <c r="W3" s="152"/>
      <c r="X3" s="150"/>
      <c r="Y3" s="151"/>
      <c r="Z3" s="151"/>
      <c r="AA3" s="152"/>
      <c r="AB3" s="150"/>
      <c r="AC3" s="151"/>
      <c r="AD3" s="151"/>
      <c r="AE3" s="151"/>
      <c r="AF3" s="152"/>
      <c r="AG3" s="150"/>
      <c r="AH3" s="147"/>
      <c r="AI3" s="148"/>
      <c r="AJ3" s="149"/>
      <c r="AK3" s="147"/>
      <c r="AL3" s="148"/>
      <c r="AM3" s="149"/>
    </row>
    <row r="4" spans="1:39" ht="12.75">
      <c r="A4" s="129"/>
      <c r="B4" s="129"/>
      <c r="C4" s="129"/>
      <c r="D4" s="129"/>
      <c r="E4" s="129"/>
      <c r="F4" s="15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50"/>
      <c r="AI4" s="151"/>
      <c r="AJ4" s="152"/>
      <c r="AK4" s="150"/>
      <c r="AL4" s="151"/>
      <c r="AM4" s="152"/>
    </row>
    <row r="5" spans="1:39" ht="12.75">
      <c r="A5" s="156"/>
      <c r="B5" s="156"/>
      <c r="C5" s="156"/>
      <c r="D5" s="156"/>
      <c r="E5" s="15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6"/>
      <c r="AI5" s="156"/>
      <c r="AJ5" s="156"/>
      <c r="AK5" s="156"/>
      <c r="AL5" s="156"/>
      <c r="AM5" s="156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46"/>
      <c r="B7" s="146"/>
      <c r="C7" s="146"/>
      <c r="D7" s="146"/>
      <c r="E7" s="14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8"/>
      <c r="B8" s="128"/>
      <c r="C8" s="128"/>
      <c r="D8" s="128"/>
      <c r="E8" s="128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8"/>
      <c r="B9" s="128"/>
      <c r="C9" s="128"/>
      <c r="D9" s="128"/>
      <c r="E9" s="128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8"/>
      <c r="B10" s="128"/>
      <c r="C10" s="128"/>
      <c r="D10" s="128"/>
      <c r="E10" s="128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8"/>
      <c r="B11" s="128"/>
      <c r="C11" s="128"/>
      <c r="D11" s="128"/>
      <c r="E11" s="128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8"/>
      <c r="B12" s="128"/>
      <c r="C12" s="128"/>
      <c r="D12" s="128"/>
      <c r="E12" s="128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8"/>
      <c r="B13" s="128"/>
      <c r="C13" s="128"/>
      <c r="D13" s="128"/>
      <c r="E13" s="128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8"/>
      <c r="B14" s="128"/>
      <c r="C14" s="128"/>
      <c r="D14" s="128"/>
      <c r="E14" s="128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8"/>
      <c r="B15" s="128"/>
      <c r="C15" s="128"/>
      <c r="D15" s="128"/>
      <c r="E15" s="128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8"/>
      <c r="B16" s="128"/>
      <c r="C16" s="128"/>
      <c r="D16" s="128"/>
      <c r="E16" s="128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8"/>
      <c r="B17" s="128"/>
      <c r="C17" s="128"/>
      <c r="D17" s="128"/>
      <c r="E17" s="128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8"/>
      <c r="B18" s="128"/>
      <c r="C18" s="128"/>
      <c r="D18" s="128"/>
      <c r="E18" s="128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8"/>
      <c r="B19" s="128"/>
      <c r="C19" s="128"/>
      <c r="D19" s="128"/>
      <c r="E19" s="128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8"/>
      <c r="B20" s="128"/>
      <c r="C20" s="128"/>
      <c r="D20" s="128"/>
      <c r="E20" s="128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8"/>
      <c r="B21" s="128"/>
      <c r="C21" s="128"/>
      <c r="D21" s="128"/>
      <c r="E21" s="128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8"/>
      <c r="B22" s="128"/>
      <c r="C22" s="128"/>
      <c r="D22" s="128"/>
      <c r="E22" s="128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8" t="s">
        <v>19</v>
      </c>
      <c r="U22" s="128"/>
      <c r="V22" s="128"/>
      <c r="W22" s="128"/>
      <c r="X22" s="128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8"/>
      <c r="B23" s="128"/>
      <c r="C23" s="128"/>
      <c r="D23" s="128"/>
      <c r="E23" s="128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8"/>
      <c r="U23" s="128"/>
      <c r="V23" s="128"/>
      <c r="W23" s="128"/>
      <c r="X23" s="128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8"/>
      <c r="B24" s="128"/>
      <c r="C24" s="128"/>
      <c r="D24" s="128"/>
      <c r="E24" s="128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8" t="s">
        <v>18</v>
      </c>
      <c r="U24" s="128"/>
      <c r="V24" s="128"/>
      <c r="W24" s="128"/>
      <c r="X24" s="128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8"/>
      <c r="B25" s="128"/>
      <c r="C25" s="128"/>
      <c r="D25" s="128"/>
      <c r="E25" s="128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8"/>
      <c r="U25" s="128"/>
      <c r="V25" s="128"/>
      <c r="W25" s="128"/>
      <c r="X25" s="128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8"/>
      <c r="B26" s="128"/>
      <c r="C26" s="128"/>
      <c r="D26" s="128"/>
      <c r="E26" s="128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8"/>
      <c r="B27" s="128"/>
      <c r="C27" s="128"/>
      <c r="D27" s="128"/>
      <c r="E27" s="128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8"/>
      <c r="B28" s="128"/>
      <c r="C28" s="128"/>
      <c r="D28" s="128"/>
      <c r="E28" s="128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8"/>
      <c r="B29" s="128"/>
      <c r="C29" s="128"/>
      <c r="D29" s="128"/>
      <c r="E29" s="128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8"/>
      <c r="B30" s="128"/>
      <c r="C30" s="128"/>
      <c r="D30" s="128"/>
      <c r="E30" s="128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8"/>
      <c r="B31" s="128"/>
      <c r="C31" s="128"/>
      <c r="D31" s="128"/>
      <c r="E31" s="128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8"/>
      <c r="B32" s="128"/>
      <c r="C32" s="128"/>
      <c r="D32" s="128"/>
      <c r="E32" s="128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8"/>
      <c r="B33" s="128"/>
      <c r="C33" s="128"/>
      <c r="D33" s="128"/>
      <c r="E33" s="128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8"/>
      <c r="B34" s="128"/>
      <c r="C34" s="128"/>
      <c r="D34" s="128"/>
      <c r="E34" s="128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8"/>
      <c r="B35" s="128"/>
      <c r="C35" s="128"/>
      <c r="D35" s="128"/>
      <c r="E35" s="128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8"/>
      <c r="B36" s="128"/>
      <c r="C36" s="128"/>
      <c r="D36" s="128"/>
      <c r="E36" s="128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8"/>
      <c r="B37" s="128"/>
      <c r="C37" s="128"/>
      <c r="D37" s="128"/>
      <c r="E37" s="128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8"/>
      <c r="B38" s="128"/>
      <c r="C38" s="128"/>
      <c r="D38" s="128"/>
      <c r="E38" s="128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8"/>
      <c r="B39" s="128"/>
      <c r="C39" s="128"/>
      <c r="D39" s="128"/>
      <c r="E39" s="128"/>
      <c r="T39" s="124"/>
      <c r="U39" s="124"/>
      <c r="V39" s="124"/>
      <c r="W39" s="124"/>
      <c r="X39" s="124"/>
    </row>
    <row r="40" spans="1:24" ht="12.75">
      <c r="A40" s="128"/>
      <c r="B40" s="128"/>
      <c r="C40" s="128"/>
      <c r="D40" s="128"/>
      <c r="E40" s="128"/>
      <c r="T40" s="124"/>
      <c r="U40" s="124"/>
      <c r="V40" s="124"/>
      <c r="W40" s="124"/>
      <c r="X40" s="124"/>
    </row>
    <row r="41" spans="1:24" ht="12.75">
      <c r="A41" s="128"/>
      <c r="B41" s="128"/>
      <c r="C41" s="128"/>
      <c r="D41" s="128"/>
      <c r="E41" s="128"/>
      <c r="T41" s="124"/>
      <c r="U41" s="124"/>
      <c r="V41" s="124"/>
      <c r="W41" s="124"/>
      <c r="X41" s="124"/>
    </row>
    <row r="42" spans="1:24" ht="12.75">
      <c r="A42" s="128"/>
      <c r="B42" s="128"/>
      <c r="C42" s="128"/>
      <c r="D42" s="128"/>
      <c r="E42" s="128"/>
      <c r="T42" s="124"/>
      <c r="U42" s="124"/>
      <c r="V42" s="124"/>
      <c r="W42" s="124"/>
      <c r="X42" s="124"/>
    </row>
    <row r="43" spans="1:24" ht="12.75">
      <c r="A43" s="128"/>
      <c r="B43" s="128"/>
      <c r="C43" s="128"/>
      <c r="D43" s="128"/>
      <c r="E43" s="128"/>
      <c r="T43" s="124"/>
      <c r="U43" s="124"/>
      <c r="V43" s="124"/>
      <c r="W43" s="124"/>
      <c r="X43" s="124"/>
    </row>
    <row r="44" spans="1:24" ht="12.75">
      <c r="A44" s="128"/>
      <c r="B44" s="128"/>
      <c r="C44" s="128"/>
      <c r="D44" s="128"/>
      <c r="E44" s="128"/>
      <c r="T44" s="124"/>
      <c r="U44" s="124"/>
      <c r="V44" s="124"/>
      <c r="W44" s="124"/>
      <c r="X44" s="124"/>
    </row>
    <row r="45" spans="1:24" ht="12.75">
      <c r="A45" s="128"/>
      <c r="B45" s="128"/>
      <c r="C45" s="128"/>
      <c r="D45" s="128"/>
      <c r="E45" s="128"/>
      <c r="T45" s="124"/>
      <c r="U45" s="124"/>
      <c r="V45" s="124"/>
      <c r="W45" s="124"/>
      <c r="X45" s="124"/>
    </row>
    <row r="46" spans="1:24" ht="12.75">
      <c r="A46" s="128"/>
      <c r="B46" s="128"/>
      <c r="C46" s="128"/>
      <c r="D46" s="128"/>
      <c r="E46" s="128"/>
      <c r="T46" s="124"/>
      <c r="U46" s="124"/>
      <c r="V46" s="124"/>
      <c r="W46" s="124"/>
      <c r="X46" s="124"/>
    </row>
    <row r="47" spans="1:24" ht="12.75">
      <c r="A47" s="128"/>
      <c r="B47" s="128"/>
      <c r="C47" s="128"/>
      <c r="D47" s="128"/>
      <c r="E47" s="128"/>
      <c r="T47" s="124"/>
      <c r="U47" s="124"/>
      <c r="V47" s="124"/>
      <c r="W47" s="124"/>
      <c r="X47" s="124"/>
    </row>
    <row r="48" spans="1:24" ht="12.75">
      <c r="A48" s="128"/>
      <c r="B48" s="128"/>
      <c r="C48" s="128"/>
      <c r="D48" s="128"/>
      <c r="E48" s="128"/>
      <c r="T48" s="124"/>
      <c r="U48" s="124"/>
      <c r="V48" s="124"/>
      <c r="W48" s="124"/>
      <c r="X48" s="124"/>
    </row>
    <row r="49" spans="1:24" ht="12.75">
      <c r="A49" s="128"/>
      <c r="B49" s="128"/>
      <c r="C49" s="128"/>
      <c r="D49" s="128"/>
      <c r="E49" s="128"/>
      <c r="T49" s="124"/>
      <c r="U49" s="124"/>
      <c r="V49" s="124"/>
      <c r="W49" s="124"/>
      <c r="X49" s="124"/>
    </row>
    <row r="50" spans="1:24" ht="12.75">
      <c r="A50" s="128"/>
      <c r="B50" s="128"/>
      <c r="C50" s="128"/>
      <c r="D50" s="128"/>
      <c r="E50" s="128"/>
      <c r="T50" s="124"/>
      <c r="U50" s="124"/>
      <c r="V50" s="124"/>
      <c r="W50" s="124"/>
      <c r="X50" s="124"/>
    </row>
    <row r="51" spans="1:24" ht="12.75">
      <c r="A51" s="128"/>
      <c r="B51" s="128"/>
      <c r="C51" s="128"/>
      <c r="D51" s="128"/>
      <c r="E51" s="128"/>
      <c r="T51" s="124"/>
      <c r="U51" s="124"/>
      <c r="V51" s="124"/>
      <c r="W51" s="124"/>
      <c r="X51" s="124"/>
    </row>
    <row r="52" spans="1:24" ht="12.75">
      <c r="A52" s="128"/>
      <c r="B52" s="128"/>
      <c r="C52" s="128"/>
      <c r="D52" s="128"/>
      <c r="E52" s="128"/>
      <c r="T52" s="124"/>
      <c r="U52" s="124"/>
      <c r="V52" s="124"/>
      <c r="W52" s="124"/>
      <c r="X52" s="124"/>
    </row>
    <row r="53" spans="1:24" ht="12.75">
      <c r="A53" s="128"/>
      <c r="B53" s="128"/>
      <c r="C53" s="128"/>
      <c r="D53" s="128"/>
      <c r="E53" s="128"/>
      <c r="T53" s="124"/>
      <c r="U53" s="124"/>
      <c r="V53" s="124"/>
      <c r="W53" s="124"/>
      <c r="X53" s="124"/>
    </row>
    <row r="54" spans="1:24" ht="12.75">
      <c r="A54" s="128"/>
      <c r="B54" s="128"/>
      <c r="C54" s="128"/>
      <c r="D54" s="128"/>
      <c r="E54" s="128"/>
      <c r="T54" s="124"/>
      <c r="U54" s="124"/>
      <c r="V54" s="124"/>
      <c r="W54" s="124"/>
      <c r="X54" s="124"/>
    </row>
    <row r="55" spans="1:24" ht="12.75">
      <c r="A55" s="128"/>
      <c r="B55" s="128"/>
      <c r="C55" s="128"/>
      <c r="D55" s="128"/>
      <c r="E55" s="128"/>
      <c r="T55" s="124"/>
      <c r="U55" s="124"/>
      <c r="V55" s="124"/>
      <c r="W55" s="124"/>
      <c r="X55" s="124"/>
    </row>
    <row r="56" spans="1:24" ht="12.75">
      <c r="A56" s="128"/>
      <c r="B56" s="128"/>
      <c r="C56" s="128"/>
      <c r="D56" s="128"/>
      <c r="E56" s="128"/>
      <c r="T56" s="124"/>
      <c r="U56" s="124"/>
      <c r="V56" s="124"/>
      <c r="W56" s="124"/>
      <c r="X56" s="124"/>
    </row>
    <row r="57" spans="1:24" ht="12.75">
      <c r="A57" s="128"/>
      <c r="B57" s="128"/>
      <c r="C57" s="128"/>
      <c r="D57" s="128"/>
      <c r="E57" s="128"/>
      <c r="T57" s="124"/>
      <c r="U57" s="124"/>
      <c r="V57" s="124"/>
      <c r="W57" s="124"/>
      <c r="X57" s="124"/>
    </row>
    <row r="58" spans="1:24" ht="12.75">
      <c r="A58" s="128"/>
      <c r="B58" s="128"/>
      <c r="C58" s="128"/>
      <c r="D58" s="128"/>
      <c r="E58" s="128"/>
      <c r="T58" s="124"/>
      <c r="U58" s="124"/>
      <c r="V58" s="124"/>
      <c r="W58" s="124"/>
      <c r="X58" s="124"/>
    </row>
    <row r="59" spans="1:24" ht="12.75">
      <c r="A59" s="128"/>
      <c r="B59" s="128"/>
      <c r="C59" s="128"/>
      <c r="D59" s="128"/>
      <c r="E59" s="128"/>
      <c r="T59" s="124"/>
      <c r="U59" s="124"/>
      <c r="V59" s="124"/>
      <c r="W59" s="124"/>
      <c r="X59" s="124"/>
    </row>
    <row r="60" spans="1:24" ht="12.75">
      <c r="A60" s="128"/>
      <c r="B60" s="128"/>
      <c r="C60" s="128"/>
      <c r="D60" s="128"/>
      <c r="E60" s="128"/>
      <c r="T60" s="124"/>
      <c r="U60" s="124"/>
      <c r="V60" s="124"/>
      <c r="W60" s="124"/>
      <c r="X60" s="124"/>
    </row>
    <row r="61" spans="1:24" ht="12.75">
      <c r="A61" s="128"/>
      <c r="B61" s="128"/>
      <c r="C61" s="128"/>
      <c r="D61" s="128"/>
      <c r="E61" s="128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7"/>
      <c r="B180" s="127"/>
      <c r="C180" s="127"/>
      <c r="D180" s="127"/>
      <c r="E180" s="127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7"/>
      <c r="B183" s="127"/>
      <c r="C183" s="127"/>
      <c r="D183" s="127"/>
      <c r="E183" s="127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31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0"/>
      <c r="B303" s="130"/>
      <c r="C303" s="130"/>
      <c r="D303" s="130"/>
      <c r="E303" s="130"/>
    </row>
    <row r="304" spans="1:5" ht="12.75">
      <c r="A304" s="130"/>
      <c r="B304" s="130"/>
      <c r="C304" s="130"/>
      <c r="D304" s="130"/>
      <c r="E304" s="130"/>
    </row>
    <row r="305" spans="1:5" ht="12.75">
      <c r="A305" s="130"/>
      <c r="B305" s="130"/>
      <c r="C305" s="130"/>
      <c r="D305" s="130"/>
      <c r="E305" s="130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0"/>
      <c r="B309" s="130"/>
      <c r="C309" s="130"/>
      <c r="D309" s="130"/>
      <c r="E309" s="130"/>
    </row>
    <row r="310" spans="1:5" ht="12.75">
      <c r="A310" s="130"/>
      <c r="B310" s="130"/>
      <c r="C310" s="130"/>
      <c r="D310" s="130"/>
      <c r="E310" s="130"/>
    </row>
    <row r="311" spans="1:5" ht="12.75">
      <c r="A311" s="130"/>
      <c r="B311" s="130"/>
      <c r="C311" s="130"/>
      <c r="D311" s="130"/>
      <c r="E311" s="130"/>
    </row>
    <row r="312" spans="1:5" ht="12.75">
      <c r="A312" s="129"/>
      <c r="B312" s="129"/>
      <c r="C312" s="129"/>
      <c r="D312" s="129"/>
      <c r="E312" s="129"/>
    </row>
    <row r="313" spans="1:5" ht="12.75">
      <c r="A313" s="129"/>
      <c r="B313" s="129"/>
      <c r="C313" s="129"/>
      <c r="D313" s="129"/>
      <c r="E313" s="129"/>
    </row>
    <row r="314" spans="1:5" ht="12.75">
      <c r="A314" s="129"/>
      <c r="B314" s="129"/>
      <c r="C314" s="129"/>
      <c r="D314" s="129"/>
      <c r="E314" s="129"/>
    </row>
    <row r="315" spans="1:5" ht="12.75">
      <c r="A315" s="130"/>
      <c r="B315" s="130"/>
      <c r="C315" s="130"/>
      <c r="D315" s="130"/>
      <c r="E315" s="130"/>
    </row>
    <row r="316" spans="1:5" ht="12.75">
      <c r="A316" s="130"/>
      <c r="B316" s="130"/>
      <c r="C316" s="130"/>
      <c r="D316" s="130"/>
      <c r="E316" s="130"/>
    </row>
    <row r="317" spans="1:5" ht="12.75">
      <c r="A317" s="130"/>
      <c r="B317" s="130"/>
      <c r="C317" s="130"/>
      <c r="D317" s="130"/>
      <c r="E317" s="130"/>
    </row>
    <row r="318" spans="1:5" ht="12.75">
      <c r="A318" s="129"/>
      <c r="B318" s="129"/>
      <c r="C318" s="129"/>
      <c r="D318" s="129"/>
      <c r="E318" s="129"/>
    </row>
    <row r="319" spans="1:5" ht="12.75">
      <c r="A319" s="129"/>
      <c r="B319" s="129"/>
      <c r="C319" s="129"/>
      <c r="D319" s="129"/>
      <c r="E319" s="129"/>
    </row>
    <row r="320" spans="1:5" ht="12.75">
      <c r="A320" s="129"/>
      <c r="B320" s="129"/>
      <c r="C320" s="129"/>
      <c r="D320" s="129"/>
      <c r="E320" s="129"/>
    </row>
    <row r="321" spans="1:5" ht="12.75">
      <c r="A321" s="130"/>
      <c r="B321" s="130"/>
      <c r="C321" s="130"/>
      <c r="D321" s="130"/>
      <c r="E321" s="130"/>
    </row>
    <row r="322" spans="1:5" ht="12.75">
      <c r="A322" s="130"/>
      <c r="B322" s="130"/>
      <c r="C322" s="130"/>
      <c r="D322" s="130"/>
      <c r="E322" s="130"/>
    </row>
    <row r="323" spans="1:5" ht="12.75">
      <c r="A323" s="130"/>
      <c r="B323" s="130"/>
      <c r="C323" s="130"/>
      <c r="D323" s="130"/>
      <c r="E323" s="130"/>
    </row>
    <row r="324" spans="1:5" ht="12.75">
      <c r="A324" s="129"/>
      <c r="B324" s="129"/>
      <c r="C324" s="129"/>
      <c r="D324" s="129"/>
      <c r="E324" s="129"/>
    </row>
    <row r="325" spans="1:5" ht="12.75">
      <c r="A325" s="129"/>
      <c r="B325" s="129"/>
      <c r="C325" s="129"/>
      <c r="D325" s="129"/>
      <c r="E325" s="129"/>
    </row>
    <row r="326" spans="1:5" ht="12.75">
      <c r="A326" s="129"/>
      <c r="B326" s="129"/>
      <c r="C326" s="129"/>
      <c r="D326" s="129"/>
      <c r="E326" s="129"/>
    </row>
    <row r="327" spans="1:5" ht="12.75">
      <c r="A327" s="130"/>
      <c r="B327" s="130"/>
      <c r="C327" s="130"/>
      <c r="D327" s="130"/>
      <c r="E327" s="130"/>
    </row>
    <row r="328" spans="1:5" ht="12.75">
      <c r="A328" s="130"/>
      <c r="B328" s="130"/>
      <c r="C328" s="130"/>
      <c r="D328" s="130"/>
      <c r="E328" s="130"/>
    </row>
    <row r="329" spans="1:5" ht="12.75">
      <c r="A329" s="130"/>
      <c r="B329" s="130"/>
      <c r="C329" s="130"/>
      <c r="D329" s="130"/>
      <c r="E329" s="130"/>
    </row>
    <row r="330" spans="1:5" ht="12.75">
      <c r="A330" s="129"/>
      <c r="B330" s="129"/>
      <c r="C330" s="129"/>
      <c r="D330" s="129"/>
      <c r="E330" s="129"/>
    </row>
    <row r="331" spans="1:5" ht="12.75">
      <c r="A331" s="129"/>
      <c r="B331" s="129"/>
      <c r="C331" s="129"/>
      <c r="D331" s="129"/>
      <c r="E331" s="129"/>
    </row>
    <row r="332" spans="1:5" ht="12.75">
      <c r="A332" s="129"/>
      <c r="B332" s="129"/>
      <c r="C332" s="129"/>
      <c r="D332" s="129"/>
      <c r="E332" s="129"/>
    </row>
    <row r="333" spans="1:5" ht="12.75">
      <c r="A333" s="130"/>
      <c r="B333" s="130"/>
      <c r="C333" s="130"/>
      <c r="D333" s="130"/>
      <c r="E333" s="130"/>
    </row>
    <row r="334" spans="1:5" ht="12.75">
      <c r="A334" s="130"/>
      <c r="B334" s="130"/>
      <c r="C334" s="130"/>
      <c r="D334" s="130"/>
      <c r="E334" s="130"/>
    </row>
    <row r="335" spans="1:5" ht="12.75">
      <c r="A335" s="130"/>
      <c r="B335" s="130"/>
      <c r="C335" s="130"/>
      <c r="D335" s="130"/>
      <c r="E335" s="130"/>
    </row>
    <row r="336" spans="1:5" ht="12.75">
      <c r="A336" s="129"/>
      <c r="B336" s="129"/>
      <c r="C336" s="129"/>
      <c r="D336" s="129"/>
      <c r="E336" s="129"/>
    </row>
    <row r="337" spans="1:5" ht="12.75">
      <c r="A337" s="129"/>
      <c r="B337" s="129"/>
      <c r="C337" s="129"/>
      <c r="D337" s="129"/>
      <c r="E337" s="129"/>
    </row>
    <row r="338" spans="1:5" ht="12.75">
      <c r="A338" s="129"/>
      <c r="B338" s="129"/>
      <c r="C338" s="129"/>
      <c r="D338" s="129"/>
      <c r="E338" s="129"/>
    </row>
    <row r="339" spans="1:5" ht="12.75">
      <c r="A339" s="130"/>
      <c r="B339" s="130"/>
      <c r="C339" s="130"/>
      <c r="D339" s="130"/>
      <c r="E339" s="130"/>
    </row>
    <row r="340" spans="1:5" ht="12.75">
      <c r="A340" s="130"/>
      <c r="B340" s="130"/>
      <c r="C340" s="130"/>
      <c r="D340" s="130"/>
      <c r="E340" s="130"/>
    </row>
    <row r="341" spans="1:5" ht="12.75">
      <c r="A341" s="130"/>
      <c r="B341" s="130"/>
      <c r="C341" s="130"/>
      <c r="D341" s="130"/>
      <c r="E341" s="130"/>
    </row>
    <row r="342" spans="1:5" ht="12.75">
      <c r="A342" s="129"/>
      <c r="B342" s="129"/>
      <c r="C342" s="129"/>
      <c r="D342" s="129"/>
      <c r="E342" s="129"/>
    </row>
    <row r="343" spans="1:5" ht="12.75">
      <c r="A343" s="129"/>
      <c r="B343" s="129"/>
      <c r="C343" s="129"/>
      <c r="D343" s="129"/>
      <c r="E343" s="129"/>
    </row>
    <row r="344" spans="1:5" ht="12.75">
      <c r="A344" s="129"/>
      <c r="B344" s="129"/>
      <c r="C344" s="129"/>
      <c r="D344" s="129"/>
      <c r="E344" s="129"/>
    </row>
    <row r="345" spans="1:5" ht="12.75">
      <c r="A345" s="130"/>
      <c r="B345" s="130"/>
      <c r="C345" s="130"/>
      <c r="D345" s="130"/>
      <c r="E345" s="130"/>
    </row>
    <row r="346" spans="1:5" ht="12.75">
      <c r="A346" s="130"/>
      <c r="B346" s="130"/>
      <c r="C346" s="130"/>
      <c r="D346" s="130"/>
      <c r="E346" s="130"/>
    </row>
    <row r="347" spans="1:5" ht="12.75">
      <c r="A347" s="130"/>
      <c r="B347" s="130"/>
      <c r="C347" s="130"/>
      <c r="D347" s="130"/>
      <c r="E347" s="130"/>
    </row>
    <row r="348" spans="1:5" ht="12.75">
      <c r="A348" s="129"/>
      <c r="B348" s="129"/>
      <c r="C348" s="129"/>
      <c r="D348" s="129"/>
      <c r="E348" s="129"/>
    </row>
    <row r="349" spans="1:5" ht="12.75">
      <c r="A349" s="129"/>
      <c r="B349" s="129"/>
      <c r="C349" s="129"/>
      <c r="D349" s="129"/>
      <c r="E349" s="129"/>
    </row>
    <row r="350" spans="1:5" ht="12.75">
      <c r="A350" s="129"/>
      <c r="B350" s="129"/>
      <c r="C350" s="129"/>
      <c r="D350" s="129"/>
      <c r="E350" s="129"/>
    </row>
    <row r="351" spans="1:5" ht="12.75">
      <c r="A351" s="130"/>
      <c r="B351" s="130"/>
      <c r="C351" s="130"/>
      <c r="D351" s="130"/>
      <c r="E351" s="130"/>
    </row>
    <row r="352" spans="1:5" ht="12.75">
      <c r="A352" s="130"/>
      <c r="B352" s="130"/>
      <c r="C352" s="130"/>
      <c r="D352" s="130"/>
      <c r="E352" s="130"/>
    </row>
    <row r="353" spans="1:5" ht="12.75">
      <c r="A353" s="130"/>
      <c r="B353" s="130"/>
      <c r="C353" s="130"/>
      <c r="D353" s="130"/>
      <c r="E353" s="130"/>
    </row>
    <row r="354" spans="1:5" ht="12.75">
      <c r="A354" s="129"/>
      <c r="B354" s="129"/>
      <c r="C354" s="129"/>
      <c r="D354" s="129"/>
      <c r="E354" s="129"/>
    </row>
    <row r="355" spans="1:5" ht="12.75">
      <c r="A355" s="129"/>
      <c r="B355" s="129"/>
      <c r="C355" s="129"/>
      <c r="D355" s="129"/>
      <c r="E355" s="129"/>
    </row>
    <row r="356" spans="1:5" ht="12.75">
      <c r="A356" s="129"/>
      <c r="B356" s="129"/>
      <c r="C356" s="129"/>
      <c r="D356" s="129"/>
      <c r="E356" s="129"/>
    </row>
    <row r="357" spans="1:5" ht="12.75">
      <c r="A357" s="130"/>
      <c r="B357" s="130"/>
      <c r="C357" s="130"/>
      <c r="D357" s="130"/>
      <c r="E357" s="130"/>
    </row>
    <row r="358" spans="1:5" ht="12.75">
      <c r="A358" s="130"/>
      <c r="B358" s="130"/>
      <c r="C358" s="130"/>
      <c r="D358" s="130"/>
      <c r="E358" s="130"/>
    </row>
    <row r="359" spans="1:5" ht="12.75">
      <c r="A359" s="130"/>
      <c r="B359" s="130"/>
      <c r="C359" s="130"/>
      <c r="D359" s="130"/>
      <c r="E359" s="130"/>
    </row>
    <row r="360" spans="1:5" ht="12.75">
      <c r="A360" s="129"/>
      <c r="B360" s="129"/>
      <c r="C360" s="129"/>
      <c r="D360" s="129"/>
      <c r="E360" s="129"/>
    </row>
    <row r="361" spans="1:5" ht="12.75">
      <c r="A361" s="129"/>
      <c r="B361" s="129"/>
      <c r="C361" s="129"/>
      <c r="D361" s="129"/>
      <c r="E361" s="129"/>
    </row>
    <row r="362" spans="1:5" ht="12.75">
      <c r="A362" s="129"/>
      <c r="B362" s="129"/>
      <c r="C362" s="129"/>
      <c r="D362" s="129"/>
      <c r="E362" s="129"/>
    </row>
    <row r="363" spans="1:5" ht="12.75">
      <c r="A363" s="130"/>
      <c r="B363" s="130"/>
      <c r="C363" s="130"/>
      <c r="D363" s="130"/>
      <c r="E363" s="130"/>
    </row>
    <row r="364" spans="1:5" ht="12.75">
      <c r="A364" s="130"/>
      <c r="B364" s="130"/>
      <c r="C364" s="130"/>
      <c r="D364" s="130"/>
      <c r="E364" s="130"/>
    </row>
    <row r="365" spans="1:5" ht="12.75">
      <c r="A365" s="130"/>
      <c r="B365" s="130"/>
      <c r="C365" s="130"/>
      <c r="D365" s="130"/>
      <c r="E365" s="130"/>
    </row>
    <row r="366" spans="1:5" ht="12.75">
      <c r="A366" s="129"/>
      <c r="B366" s="129"/>
      <c r="C366" s="129"/>
      <c r="D366" s="129"/>
      <c r="E366" s="129"/>
    </row>
    <row r="367" spans="1:5" ht="12.75">
      <c r="A367" s="129"/>
      <c r="B367" s="129"/>
      <c r="C367" s="129"/>
      <c r="D367" s="129"/>
      <c r="E367" s="129"/>
    </row>
    <row r="368" spans="1:5" ht="12.75">
      <c r="A368" s="129"/>
      <c r="B368" s="129"/>
      <c r="C368" s="129"/>
      <c r="D368" s="129"/>
      <c r="E368" s="129"/>
    </row>
    <row r="369" spans="1:5" ht="12.75">
      <c r="A369" s="130"/>
      <c r="B369" s="130"/>
      <c r="C369" s="130"/>
      <c r="D369" s="130"/>
      <c r="E369" s="130"/>
    </row>
    <row r="370" spans="1:5" ht="12.75">
      <c r="A370" s="130"/>
      <c r="B370" s="130"/>
      <c r="C370" s="130"/>
      <c r="D370" s="130"/>
      <c r="E370" s="130"/>
    </row>
    <row r="371" spans="1:5" ht="12.75">
      <c r="A371" s="130"/>
      <c r="B371" s="130"/>
      <c r="C371" s="130"/>
      <c r="D371" s="130"/>
      <c r="E371" s="130"/>
    </row>
    <row r="372" spans="1:5" ht="12.75">
      <c r="A372" s="129"/>
      <c r="B372" s="129"/>
      <c r="C372" s="129"/>
      <c r="D372" s="129"/>
      <c r="E372" s="129"/>
    </row>
    <row r="373" spans="1:5" ht="12.75">
      <c r="A373" s="129"/>
      <c r="B373" s="129"/>
      <c r="C373" s="129"/>
      <c r="D373" s="129"/>
      <c r="E373" s="129"/>
    </row>
    <row r="374" spans="1:5" ht="12.75">
      <c r="A374" s="129"/>
      <c r="B374" s="129"/>
      <c r="C374" s="129"/>
      <c r="D374" s="129"/>
      <c r="E374" s="129"/>
    </row>
    <row r="375" spans="1:5" ht="12.75">
      <c r="A375" s="130"/>
      <c r="B375" s="130"/>
      <c r="C375" s="130"/>
      <c r="D375" s="130"/>
      <c r="E375" s="130"/>
    </row>
    <row r="376" spans="1:5" ht="12.75">
      <c r="A376" s="130"/>
      <c r="B376" s="130"/>
      <c r="C376" s="130"/>
      <c r="D376" s="130"/>
      <c r="E376" s="130"/>
    </row>
    <row r="377" spans="1:5" ht="12.75">
      <c r="A377" s="130"/>
      <c r="B377" s="130"/>
      <c r="C377" s="130"/>
      <c r="D377" s="130"/>
      <c r="E377" s="130"/>
    </row>
    <row r="378" spans="1:5" ht="12.75">
      <c r="A378" s="129"/>
      <c r="B378" s="129"/>
      <c r="C378" s="129"/>
      <c r="D378" s="129"/>
      <c r="E378" s="129"/>
    </row>
    <row r="379" spans="1:5" ht="12.75">
      <c r="A379" s="129"/>
      <c r="B379" s="129"/>
      <c r="C379" s="129"/>
      <c r="D379" s="129"/>
      <c r="E379" s="129"/>
    </row>
    <row r="380" spans="1:5" ht="12.75">
      <c r="A380" s="129"/>
      <c r="B380" s="129"/>
      <c r="C380" s="129"/>
      <c r="D380" s="129"/>
      <c r="E380" s="129"/>
    </row>
    <row r="381" spans="1:5" ht="12.75">
      <c r="A381" s="130"/>
      <c r="B381" s="130"/>
      <c r="C381" s="130"/>
      <c r="D381" s="130"/>
      <c r="E381" s="130"/>
    </row>
    <row r="382" spans="1:5" ht="12.75">
      <c r="A382" s="130"/>
      <c r="B382" s="130"/>
      <c r="C382" s="130"/>
      <c r="D382" s="130"/>
      <c r="E382" s="130"/>
    </row>
    <row r="383" spans="1:5" ht="12.75">
      <c r="A383" s="130"/>
      <c r="B383" s="130"/>
      <c r="C383" s="130"/>
      <c r="D383" s="130"/>
      <c r="E383" s="130"/>
    </row>
    <row r="384" spans="1:5" ht="12.75">
      <c r="A384" s="129"/>
      <c r="B384" s="129"/>
      <c r="C384" s="129"/>
      <c r="D384" s="129"/>
      <c r="E384" s="129"/>
    </row>
    <row r="385" spans="1:5" ht="12.75">
      <c r="A385" s="129"/>
      <c r="B385" s="129"/>
      <c r="C385" s="129"/>
      <c r="D385" s="129"/>
      <c r="E385" s="129"/>
    </row>
    <row r="386" spans="1:5" ht="12.75">
      <c r="A386" s="129"/>
      <c r="B386" s="129"/>
      <c r="C386" s="129"/>
      <c r="D386" s="129"/>
      <c r="E386" s="129"/>
    </row>
    <row r="387" spans="1:5" ht="12.75">
      <c r="A387" s="130"/>
      <c r="B387" s="130"/>
      <c r="C387" s="130"/>
      <c r="D387" s="130"/>
      <c r="E387" s="130"/>
    </row>
    <row r="388" spans="1:5" ht="12.75">
      <c r="A388" s="130"/>
      <c r="B388" s="130"/>
      <c r="C388" s="130"/>
      <c r="D388" s="130"/>
      <c r="E388" s="130"/>
    </row>
    <row r="389" spans="1:5" ht="12.75">
      <c r="A389" s="130"/>
      <c r="B389" s="130"/>
      <c r="C389" s="130"/>
      <c r="D389" s="130"/>
      <c r="E389" s="130"/>
    </row>
    <row r="390" spans="1:5" ht="12.75">
      <c r="A390" s="129"/>
      <c r="B390" s="129"/>
      <c r="C390" s="129"/>
      <c r="D390" s="129"/>
      <c r="E390" s="129"/>
    </row>
    <row r="391" spans="1:5" ht="12.75">
      <c r="A391" s="129"/>
      <c r="B391" s="129"/>
      <c r="C391" s="129"/>
      <c r="D391" s="129"/>
      <c r="E391" s="129"/>
    </row>
    <row r="392" spans="1:5" ht="12.75">
      <c r="A392" s="129"/>
      <c r="B392" s="129"/>
      <c r="C392" s="129"/>
      <c r="D392" s="129"/>
      <c r="E392" s="129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0:AJ30"/>
    <mergeCell ref="AK30:AM30"/>
    <mergeCell ref="AH31:AJ31"/>
    <mergeCell ref="AK31:AM31"/>
    <mergeCell ref="AH32:AJ32"/>
    <mergeCell ref="AK32:AM32"/>
    <mergeCell ref="AH25:AJ25"/>
    <mergeCell ref="AK25:AM25"/>
    <mergeCell ref="AH26:AJ26"/>
    <mergeCell ref="AK26:AM26"/>
    <mergeCell ref="AH33:AJ33"/>
    <mergeCell ref="AK33:AM33"/>
    <mergeCell ref="AH28:AJ28"/>
    <mergeCell ref="AK28:AM28"/>
    <mergeCell ref="AH29:AJ29"/>
    <mergeCell ref="AK29:AM29"/>
    <mergeCell ref="AH20:AJ20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K11:AM11"/>
    <mergeCell ref="AH12:AJ12"/>
    <mergeCell ref="AK12:AM12"/>
    <mergeCell ref="AH13:AJ13"/>
    <mergeCell ref="AK13:AM13"/>
    <mergeCell ref="AH14:AJ14"/>
    <mergeCell ref="AK14:AM14"/>
    <mergeCell ref="AK6:AM6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H9:AJ9"/>
    <mergeCell ref="AK9:AM9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122:E123"/>
    <mergeCell ref="A150:E151"/>
    <mergeCell ref="A132:E133"/>
    <mergeCell ref="A134:E135"/>
    <mergeCell ref="A136:E137"/>
    <mergeCell ref="A138:E139"/>
    <mergeCell ref="A108:E109"/>
    <mergeCell ref="A110:E111"/>
    <mergeCell ref="A92:E93"/>
    <mergeCell ref="A94:E95"/>
    <mergeCell ref="A96:E97"/>
    <mergeCell ref="A98:E99"/>
    <mergeCell ref="A152:E153"/>
    <mergeCell ref="A140:E141"/>
    <mergeCell ref="A142:E143"/>
    <mergeCell ref="A144:E145"/>
    <mergeCell ref="A146:E147"/>
    <mergeCell ref="A128:E129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2:E4"/>
    <mergeCell ref="A5:E5"/>
    <mergeCell ref="A76:E77"/>
    <mergeCell ref="A78:E79"/>
    <mergeCell ref="A80:E81"/>
    <mergeCell ref="A82:E83"/>
    <mergeCell ref="A7:E7"/>
    <mergeCell ref="X2:AA3"/>
    <mergeCell ref="AB2:AF3"/>
    <mergeCell ref="F1:F4"/>
    <mergeCell ref="A84:E85"/>
    <mergeCell ref="A86:E87"/>
    <mergeCell ref="G2:N3"/>
    <mergeCell ref="O2:W3"/>
    <mergeCell ref="A34:E35"/>
    <mergeCell ref="A28:E29"/>
    <mergeCell ref="A58:E59"/>
    <mergeCell ref="A60:E61"/>
    <mergeCell ref="A1:E1"/>
    <mergeCell ref="A32:E33"/>
    <mergeCell ref="A24:E25"/>
    <mergeCell ref="A8:E9"/>
    <mergeCell ref="A10:E11"/>
    <mergeCell ref="A12:E13"/>
    <mergeCell ref="A14:E15"/>
    <mergeCell ref="A6:E6"/>
    <mergeCell ref="A70:E71"/>
    <mergeCell ref="A72:E73"/>
    <mergeCell ref="A66:E67"/>
    <mergeCell ref="A68:E69"/>
    <mergeCell ref="A62:E63"/>
    <mergeCell ref="A64:E65"/>
    <mergeCell ref="A54:E55"/>
    <mergeCell ref="A16:E17"/>
    <mergeCell ref="A18:E19"/>
    <mergeCell ref="A20:E21"/>
    <mergeCell ref="A22:E23"/>
    <mergeCell ref="A44:E45"/>
    <mergeCell ref="A30:E31"/>
    <mergeCell ref="A26:E27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198:E200"/>
    <mergeCell ref="A201:E203"/>
    <mergeCell ref="A342:E344"/>
    <mergeCell ref="A345:E347"/>
    <mergeCell ref="A348:E350"/>
    <mergeCell ref="A351:E353"/>
    <mergeCell ref="A219:E221"/>
    <mergeCell ref="A327:E329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243:E245"/>
    <mergeCell ref="A246:E248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79:E281"/>
    <mergeCell ref="A300:E302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183:E185"/>
    <mergeCell ref="A186:E18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85:E287"/>
    <mergeCell ref="A288:E290"/>
    <mergeCell ref="A294:E296"/>
    <mergeCell ref="A297:E299"/>
    <mergeCell ref="A303:E305"/>
    <mergeCell ref="A282:E284"/>
    <mergeCell ref="T22:X23"/>
    <mergeCell ref="T24:X25"/>
    <mergeCell ref="T26:X27"/>
    <mergeCell ref="T28:X29"/>
    <mergeCell ref="A318:E320"/>
    <mergeCell ref="A270:E272"/>
    <mergeCell ref="A273:E275"/>
    <mergeCell ref="A312:E314"/>
    <mergeCell ref="A315:E317"/>
    <mergeCell ref="A309:E311"/>
    <mergeCell ref="A177:E179"/>
    <mergeCell ref="A180:E182"/>
    <mergeCell ref="A154:E155"/>
    <mergeCell ref="A156:E157"/>
    <mergeCell ref="A158:E159"/>
    <mergeCell ref="A160:E161"/>
    <mergeCell ref="T30:X31"/>
    <mergeCell ref="T32:X33"/>
    <mergeCell ref="T34:X35"/>
    <mergeCell ref="T36:X37"/>
    <mergeCell ref="T58:X59"/>
    <mergeCell ref="T60:X61"/>
    <mergeCell ref="T38:X39"/>
    <mergeCell ref="T40:X41"/>
    <mergeCell ref="T42:X43"/>
    <mergeCell ref="T44:X45"/>
    <mergeCell ref="T54:X55"/>
    <mergeCell ref="T56:X57"/>
    <mergeCell ref="T46:X47"/>
    <mergeCell ref="T48:X49"/>
    <mergeCell ref="T50:X51"/>
    <mergeCell ref="T52:X53"/>
    <mergeCell ref="T90:X91"/>
    <mergeCell ref="T92:X93"/>
    <mergeCell ref="T74:X75"/>
    <mergeCell ref="T76:X77"/>
    <mergeCell ref="T62:X63"/>
    <mergeCell ref="T64:X65"/>
    <mergeCell ref="T66:X67"/>
    <mergeCell ref="T68:X69"/>
    <mergeCell ref="T70:X71"/>
    <mergeCell ref="T72:X73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O1">
      <selection activeCell="AF7" sqref="AF7:AN7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10.42187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183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186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197</v>
      </c>
      <c r="AI1" s="303"/>
      <c r="AJ1" s="303"/>
      <c r="AK1" s="303"/>
      <c r="AL1" s="303"/>
      <c r="AM1" s="303"/>
      <c r="AN1" s="303"/>
      <c r="AQ1" s="61"/>
      <c r="AR1" s="61" t="s">
        <v>15</v>
      </c>
      <c r="AS1" s="61" t="s">
        <v>8</v>
      </c>
      <c r="AT1" s="61" t="s">
        <v>16</v>
      </c>
      <c r="AU1" s="61" t="s">
        <v>275</v>
      </c>
      <c r="AV1" s="61" t="s">
        <v>17</v>
      </c>
      <c r="AW1" s="61" t="s">
        <v>5</v>
      </c>
      <c r="AX1" s="61" t="s">
        <v>19</v>
      </c>
      <c r="AY1" s="61" t="s">
        <v>276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148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262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128</v>
      </c>
      <c r="DJ1" s="61" t="s">
        <v>164</v>
      </c>
      <c r="DK1" s="61" t="s">
        <v>136</v>
      </c>
      <c r="DL1" s="61" t="s">
        <v>152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274</v>
      </c>
      <c r="DY1" s="61" t="s">
        <v>307</v>
      </c>
    </row>
    <row r="2" spans="1:128" ht="21" customHeight="1">
      <c r="A2" s="222" t="s">
        <v>184</v>
      </c>
      <c r="B2" s="223"/>
      <c r="C2" s="236" t="s">
        <v>185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198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208</v>
      </c>
      <c r="G4" s="236"/>
      <c r="H4" s="236" t="s">
        <v>209</v>
      </c>
      <c r="I4" s="236"/>
      <c r="J4" s="236"/>
      <c r="K4" s="236" t="s">
        <v>210</v>
      </c>
      <c r="L4" s="236"/>
      <c r="M4" s="236"/>
      <c r="N4" s="236" t="s">
        <v>211</v>
      </c>
      <c r="O4" s="236"/>
      <c r="P4" s="236"/>
      <c r="Q4" s="236"/>
      <c r="R4" s="236"/>
      <c r="S4" s="236"/>
      <c r="T4" s="6"/>
      <c r="U4" s="293" t="s">
        <v>187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217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205</v>
      </c>
      <c r="D6" s="285"/>
      <c r="E6" s="285"/>
      <c r="F6" s="286">
        <f>AVERAGE(завтракл,обідл,ужинл)</f>
        <v>19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327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330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77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324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206</v>
      </c>
      <c r="D9" s="220"/>
      <c r="E9" s="220"/>
      <c r="F9" s="296"/>
      <c r="G9" s="296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4"/>
      <c r="U9" s="14"/>
      <c r="V9" s="14"/>
      <c r="W9" s="14"/>
      <c r="X9" s="301" t="s">
        <v>232</v>
      </c>
      <c r="Y9" s="301"/>
      <c r="Z9" s="301"/>
      <c r="AA9" s="301"/>
      <c r="AB9" s="301"/>
      <c r="AC9" s="301"/>
      <c r="AD9" s="6"/>
      <c r="AE9" s="302" t="s">
        <v>203</v>
      </c>
      <c r="AF9" s="302"/>
      <c r="AG9" s="302" t="s">
        <v>202</v>
      </c>
      <c r="AH9" s="302"/>
      <c r="AI9" s="302" t="s">
        <v>201</v>
      </c>
      <c r="AJ9" s="302"/>
      <c r="AK9" s="302" t="s">
        <v>200</v>
      </c>
      <c r="AL9" s="302"/>
      <c r="AM9" s="302" t="s">
        <v>199</v>
      </c>
      <c r="AN9" s="302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207</v>
      </c>
      <c r="D13" s="220"/>
      <c r="E13" s="220"/>
      <c r="F13" s="296">
        <f>AM181/сред</f>
        <v>71.48282789473684</v>
      </c>
      <c r="G13" s="296"/>
      <c r="H13" s="235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17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17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193</v>
      </c>
      <c r="B18" s="198"/>
      <c r="C18" s="186"/>
      <c r="D18" s="186"/>
      <c r="E18" s="187"/>
      <c r="F18" s="199" t="s">
        <v>194</v>
      </c>
      <c r="G18" s="294" t="s">
        <v>216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2</v>
      </c>
      <c r="AI18" s="180" t="s">
        <v>309</v>
      </c>
      <c r="AJ18" s="181"/>
      <c r="AK18" s="185" t="s">
        <v>204</v>
      </c>
      <c r="AL18" s="186"/>
      <c r="AM18" s="186"/>
      <c r="AN18" s="187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18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18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192</v>
      </c>
      <c r="B19" s="203"/>
      <c r="C19" s="203"/>
      <c r="D19" s="203"/>
      <c r="E19" s="204"/>
      <c r="F19" s="200"/>
      <c r="G19" s="214" t="s">
        <v>188</v>
      </c>
      <c r="H19" s="215"/>
      <c r="I19" s="215"/>
      <c r="J19" s="215"/>
      <c r="K19" s="215"/>
      <c r="L19" s="215"/>
      <c r="M19" s="215"/>
      <c r="N19" s="216"/>
      <c r="O19" s="214" t="s">
        <v>189</v>
      </c>
      <c r="P19" s="215"/>
      <c r="Q19" s="215"/>
      <c r="R19" s="215"/>
      <c r="S19" s="215"/>
      <c r="T19" s="215"/>
      <c r="U19" s="215"/>
      <c r="V19" s="216"/>
      <c r="W19" s="297" t="s">
        <v>190</v>
      </c>
      <c r="X19" s="297"/>
      <c r="Y19" s="297"/>
      <c r="Z19" s="215" t="s">
        <v>191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7</v>
      </c>
      <c r="AL19" s="189"/>
      <c r="AM19" s="189"/>
      <c r="AN19" s="190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141</v>
      </c>
      <c r="H21" s="112" t="s">
        <v>109</v>
      </c>
      <c r="I21" s="112" t="s">
        <v>180</v>
      </c>
      <c r="J21" s="113" t="s">
        <v>181</v>
      </c>
      <c r="K21" s="67" t="s">
        <v>13</v>
      </c>
      <c r="L21" s="67" t="s">
        <v>106</v>
      </c>
      <c r="M21" s="67" t="s">
        <v>119</v>
      </c>
      <c r="N21" s="76"/>
      <c r="O21" s="68" t="s">
        <v>178</v>
      </c>
      <c r="P21" s="67" t="s">
        <v>155</v>
      </c>
      <c r="Q21" s="68" t="s">
        <v>182</v>
      </c>
      <c r="R21" s="67" t="s">
        <v>121</v>
      </c>
      <c r="S21" s="67" t="s">
        <v>13</v>
      </c>
      <c r="T21" s="67"/>
      <c r="U21" s="67"/>
      <c r="V21" s="67"/>
      <c r="W21" s="67" t="s">
        <v>265</v>
      </c>
      <c r="X21" s="67" t="s">
        <v>10</v>
      </c>
      <c r="Y21" s="76"/>
      <c r="Z21" s="68" t="s">
        <v>102</v>
      </c>
      <c r="AA21" s="67" t="s">
        <v>300</v>
      </c>
      <c r="AB21" s="67" t="s">
        <v>328</v>
      </c>
      <c r="AC21" s="67" t="s">
        <v>12</v>
      </c>
      <c r="AD21" s="67" t="s">
        <v>13</v>
      </c>
      <c r="AE21" s="67" t="s">
        <v>123</v>
      </c>
      <c r="AF21" s="67"/>
      <c r="AG21" s="76"/>
      <c r="AH21" s="152"/>
      <c r="AI21" s="176"/>
      <c r="AJ21" s="184"/>
      <c r="AK21" s="176" t="s">
        <v>310</v>
      </c>
      <c r="AL21" s="177"/>
      <c r="AM21" s="105" t="s">
        <v>311</v>
      </c>
      <c r="AN21" s="106" t="s">
        <v>312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7">
        <v>30</v>
      </c>
      <c r="AI22" s="178">
        <v>31</v>
      </c>
      <c r="AJ22" s="179"/>
      <c r="AK22" s="175">
        <v>32</v>
      </c>
      <c r="AL22" s="175"/>
      <c r="AM22" s="108">
        <v>33</v>
      </c>
      <c r="AN22" s="109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195</v>
      </c>
      <c r="B23" s="211"/>
      <c r="C23" s="211"/>
      <c r="D23" s="211"/>
      <c r="E23" s="211"/>
      <c r="F23" s="66" t="s">
        <v>2</v>
      </c>
      <c r="G23" s="89">
        <v>19</v>
      </c>
      <c r="H23" s="20">
        <f>G23</f>
        <v>19</v>
      </c>
      <c r="I23" s="20">
        <f>G23</f>
        <v>19</v>
      </c>
      <c r="J23" s="20">
        <f>G23</f>
        <v>19</v>
      </c>
      <c r="K23" s="20">
        <f>G23</f>
        <v>19</v>
      </c>
      <c r="L23" s="20">
        <f>G23</f>
        <v>19</v>
      </c>
      <c r="M23" s="20">
        <f>G23</f>
        <v>19</v>
      </c>
      <c r="N23" s="70">
        <f>G23</f>
        <v>19</v>
      </c>
      <c r="O23" s="21">
        <v>19</v>
      </c>
      <c r="P23" s="20">
        <f aca="true" t="shared" si="0" ref="P23:V23">O23</f>
        <v>19</v>
      </c>
      <c r="Q23" s="21">
        <f t="shared" si="0"/>
        <v>19</v>
      </c>
      <c r="R23" s="20">
        <f t="shared" si="0"/>
        <v>19</v>
      </c>
      <c r="S23" s="20">
        <f t="shared" si="0"/>
        <v>19</v>
      </c>
      <c r="T23" s="20">
        <f t="shared" si="0"/>
        <v>19</v>
      </c>
      <c r="U23" s="20">
        <f t="shared" si="0"/>
        <v>19</v>
      </c>
      <c r="V23" s="20">
        <f t="shared" si="0"/>
        <v>19</v>
      </c>
      <c r="W23" s="20">
        <v>19</v>
      </c>
      <c r="X23" s="20">
        <f>W23</f>
        <v>19</v>
      </c>
      <c r="Y23" s="70">
        <f>X23</f>
        <v>19</v>
      </c>
      <c r="Z23" s="21">
        <v>19</v>
      </c>
      <c r="AA23" s="20">
        <f>Z23</f>
        <v>19</v>
      </c>
      <c r="AB23" s="20">
        <f aca="true" t="shared" si="1" ref="AB23:AG23">AA23</f>
        <v>19</v>
      </c>
      <c r="AC23" s="20">
        <f t="shared" si="1"/>
        <v>19</v>
      </c>
      <c r="AD23" s="20">
        <f t="shared" si="1"/>
        <v>19</v>
      </c>
      <c r="AE23" s="20">
        <f t="shared" si="1"/>
        <v>19</v>
      </c>
      <c r="AF23" s="20">
        <f t="shared" si="1"/>
        <v>19</v>
      </c>
      <c r="AG23" s="70">
        <f t="shared" si="1"/>
        <v>19</v>
      </c>
      <c r="AH23" s="3"/>
      <c r="AI23" s="156"/>
      <c r="AJ23" s="156"/>
      <c r="AK23" s="129"/>
      <c r="AL23" s="129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196</v>
      </c>
      <c r="B24" s="212"/>
      <c r="C24" s="212"/>
      <c r="D24" s="212"/>
      <c r="E24" s="213"/>
      <c r="F24" s="65" t="s">
        <v>2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104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260</v>
      </c>
      <c r="Q24" s="40">
        <v>50</v>
      </c>
      <c r="R24" s="40">
        <f>IF(обед4="хліб житній",DU2,(IF(обед4="хліб пшеничний",DT2,(VLOOKUP(обед4,таб,67,FALSE)))))</f>
        <v>200</v>
      </c>
      <c r="S24" s="40">
        <f>IF(обед5="хліб житній",DU2,(IF(обед5="хліб пшеничний",DT2,(VLOOKUP(обед5,таб,67,FALSE)))))</f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f>IF(ужин2="хліб житній",DW2,(IF(ужин2="хліб пшеничний",DV2,(VLOOKUP(ужин2,таб,67,FALSE)))))</f>
        <v>100</v>
      </c>
      <c r="AB24" s="40">
        <v>150</v>
      </c>
      <c r="AC24" s="40">
        <v>35</v>
      </c>
      <c r="AD24" s="40">
        <v>115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292"/>
      <c r="AJ24" s="292"/>
      <c r="AK24" s="129"/>
      <c r="AL24" s="129"/>
      <c r="AM24" s="2"/>
      <c r="AN24" s="3"/>
      <c r="AP24">
        <v>23</v>
      </c>
      <c r="AQ24" s="62" t="s">
        <v>259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15</v>
      </c>
      <c r="B25" s="196"/>
      <c r="C25" s="196"/>
      <c r="D25" s="196"/>
      <c r="E25" s="197"/>
      <c r="F25" s="83" t="s">
        <v>212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/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4" t="s">
        <v>213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/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4</v>
      </c>
      <c r="B27" s="196"/>
      <c r="C27" s="196"/>
      <c r="D27" s="196"/>
      <c r="E27" s="197"/>
      <c r="F27" s="83" t="s">
        <v>212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/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4" t="s">
        <v>213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/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264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71" t="s">
        <v>16</v>
      </c>
      <c r="B29" s="271"/>
      <c r="C29" s="271"/>
      <c r="D29" s="271"/>
      <c r="E29" s="272"/>
      <c r="F29" s="83" t="s">
        <v>212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v>112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/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2">
        <v>610009</v>
      </c>
      <c r="AI29" s="173">
        <f>AK29/сред</f>
        <v>0.112</v>
      </c>
      <c r="AJ29" s="174"/>
      <c r="AK29" s="165">
        <f>SUM(G30:AG30)</f>
        <v>2.128</v>
      </c>
      <c r="AL29" s="166"/>
      <c r="AM29" s="158">
        <f>IF(AK29=0,0,AT117)</f>
        <v>56.6</v>
      </c>
      <c r="AN29" s="160">
        <f>AK29*AM29</f>
        <v>120.44480000000001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4" t="s">
        <v>213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  <v>2.128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/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275</v>
      </c>
      <c r="B31" s="196"/>
      <c r="C31" s="196"/>
      <c r="D31" s="196"/>
      <c r="E31" s="197"/>
      <c r="F31" s="83" t="s">
        <v>212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/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4" t="s">
        <v>213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/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17</v>
      </c>
      <c r="B33" s="196"/>
      <c r="C33" s="196"/>
      <c r="D33" s="196"/>
      <c r="E33" s="197"/>
      <c r="F33" s="83" t="s">
        <v>212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/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4" t="s">
        <v>213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/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5</v>
      </c>
      <c r="B35" s="196"/>
      <c r="C35" s="196"/>
      <c r="D35" s="196"/>
      <c r="E35" s="197"/>
      <c r="F35" s="83" t="s">
        <v>212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/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4" t="s">
        <v>213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/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19</v>
      </c>
      <c r="B37" s="196"/>
      <c r="C37" s="196"/>
      <c r="D37" s="196"/>
      <c r="E37" s="197"/>
      <c r="F37" s="83" t="s">
        <v>212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88</v>
      </c>
      <c r="AB37" s="28"/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2">
        <v>611008</v>
      </c>
      <c r="AI37" s="173">
        <f>AK37/сред</f>
        <v>0.088</v>
      </c>
      <c r="AJ37" s="174"/>
      <c r="AK37" s="165">
        <f>SUM(G38:AG38)</f>
        <v>1.672</v>
      </c>
      <c r="AL37" s="166"/>
      <c r="AM37" s="158">
        <f>IF(AK37=0,0,AX117)</f>
        <v>67</v>
      </c>
      <c r="AN37" s="160">
        <f>AK37*AM37</f>
        <v>112.024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4" t="s">
        <v>213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1.672</v>
      </c>
      <c r="AB38" s="46"/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276</v>
      </c>
      <c r="B39" s="196"/>
      <c r="C39" s="196"/>
      <c r="D39" s="196"/>
      <c r="E39" s="197"/>
      <c r="F39" s="83" t="s">
        <v>212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/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4" t="s">
        <v>213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/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20</v>
      </c>
      <c r="B41" s="196"/>
      <c r="C41" s="196"/>
      <c r="D41" s="196"/>
      <c r="E41" s="197"/>
      <c r="F41" s="83" t="s">
        <v>212</v>
      </c>
      <c r="G41" s="91"/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2">
        <v>612001</v>
      </c>
      <c r="AI41" s="173">
        <f>AK41/сред</f>
        <v>0.02</v>
      </c>
      <c r="AJ41" s="174"/>
      <c r="AK41" s="165">
        <f>SUM(G42:AG42)</f>
        <v>0.38</v>
      </c>
      <c r="AL41" s="166"/>
      <c r="AM41" s="158">
        <f>IF(AK41=0,0,AZ117)</f>
        <v>166</v>
      </c>
      <c r="AN41" s="160">
        <f>AK41*AM41</f>
        <v>63.08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4" t="s">
        <v>213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  <v>0.38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/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21</v>
      </c>
      <c r="B43" s="196"/>
      <c r="C43" s="196"/>
      <c r="D43" s="196"/>
      <c r="E43" s="197"/>
      <c r="F43" s="83" t="s">
        <v>212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/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4" t="s">
        <v>213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/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133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6</v>
      </c>
      <c r="B45" s="196"/>
      <c r="C45" s="196"/>
      <c r="D45" s="196"/>
      <c r="E45" s="197"/>
      <c r="F45" s="83" t="s">
        <v>212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/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4" t="s">
        <v>213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/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22</v>
      </c>
      <c r="B47" s="196"/>
      <c r="C47" s="196"/>
      <c r="D47" s="196"/>
      <c r="E47" s="197"/>
      <c r="F47" s="83" t="s">
        <v>212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3.5</v>
      </c>
      <c r="P47" s="28">
        <v>3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3</v>
      </c>
      <c r="X47" s="28">
        <f>VLOOKUP(полдник2,таб,13,FALSE)</f>
        <v>0</v>
      </c>
      <c r="Y47" s="72">
        <f>VLOOKUP(полдник3,таб,13,FALSE)</f>
        <v>0</v>
      </c>
      <c r="Z47" s="30">
        <v>4</v>
      </c>
      <c r="AA47" s="29">
        <v>4</v>
      </c>
      <c r="AB47" s="28"/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2">
        <v>612025</v>
      </c>
      <c r="AI47" s="173">
        <f>AK47/сред</f>
        <v>0.0175</v>
      </c>
      <c r="AJ47" s="174"/>
      <c r="AK47" s="165">
        <f>SUM(G48:AG48)</f>
        <v>0.3325</v>
      </c>
      <c r="AL47" s="166"/>
      <c r="AM47" s="158">
        <f>IF(AK47=0,0,BC117)</f>
        <v>35</v>
      </c>
      <c r="AN47" s="160">
        <f>AK47*AM47</f>
        <v>11.637500000000001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4" t="s">
        <v>213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0.0665</v>
      </c>
      <c r="P48" s="46">
        <f t="shared" si="36"/>
        <v>0.057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0.057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0.076</v>
      </c>
      <c r="AA48" s="47">
        <f t="shared" si="37"/>
        <v>0.076</v>
      </c>
      <c r="AB48" s="46"/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23</v>
      </c>
      <c r="B49" s="196"/>
      <c r="C49" s="196"/>
      <c r="D49" s="196"/>
      <c r="E49" s="197"/>
      <c r="F49" s="83" t="s">
        <v>212</v>
      </c>
      <c r="G49" s="94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/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2">
        <v>612036</v>
      </c>
      <c r="AI49" s="173">
        <f>AK49/сред</f>
        <v>0.241</v>
      </c>
      <c r="AJ49" s="174"/>
      <c r="AK49" s="165">
        <f>SUM(G50:AG50)</f>
        <v>4.579</v>
      </c>
      <c r="AL49" s="166"/>
      <c r="AM49" s="158">
        <f>IF(AK49=0,0,BD117)</f>
        <v>21.8</v>
      </c>
      <c r="AN49" s="160">
        <f>AK49*AM49</f>
        <v>99.8222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9"/>
      <c r="B50" s="269"/>
      <c r="C50" s="269"/>
      <c r="D50" s="269"/>
      <c r="E50" s="270"/>
      <c r="F50" s="84" t="s">
        <v>213</v>
      </c>
      <c r="G50" s="93">
        <f aca="true" t="shared" si="38" ref="G50:N50">IF(G49=0,"",завтракл*G49/1000)</f>
        <v>2.679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1.9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/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121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24</v>
      </c>
      <c r="B51" s="196"/>
      <c r="C51" s="196"/>
      <c r="D51" s="196"/>
      <c r="E51" s="197"/>
      <c r="F51" s="83" t="s">
        <v>212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/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122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4" t="s">
        <v>213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/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123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71" t="s">
        <v>25</v>
      </c>
      <c r="B53" s="271"/>
      <c r="C53" s="271"/>
      <c r="D53" s="271"/>
      <c r="E53" s="272"/>
      <c r="F53" s="83" t="s">
        <v>212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/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2">
        <v>612053</v>
      </c>
      <c r="AI53" s="173">
        <f>AK53/сред</f>
        <v>0.208</v>
      </c>
      <c r="AJ53" s="174"/>
      <c r="AK53" s="165">
        <f>SUM(G54:AG54)</f>
        <v>3.952</v>
      </c>
      <c r="AL53" s="166"/>
      <c r="AM53" s="158">
        <f>IF(AK53=0,0,BF117)</f>
        <v>23</v>
      </c>
      <c r="AN53" s="160">
        <f>AK53*AM53</f>
        <v>90.896</v>
      </c>
      <c r="AP53">
        <v>52</v>
      </c>
      <c r="AQ53" s="62" t="s">
        <v>124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9"/>
      <c r="B54" s="269"/>
      <c r="C54" s="269"/>
      <c r="D54" s="269"/>
      <c r="E54" s="270"/>
      <c r="F54" s="84" t="s">
        <v>213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3.952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/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26</v>
      </c>
      <c r="B55" s="196"/>
      <c r="C55" s="196"/>
      <c r="D55" s="196"/>
      <c r="E55" s="197"/>
      <c r="F55" s="83" t="s">
        <v>212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/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2">
        <v>612060</v>
      </c>
      <c r="AI55" s="173">
        <f>AK55/сред</f>
        <v>0.024999999999999998</v>
      </c>
      <c r="AJ55" s="174"/>
      <c r="AK55" s="165">
        <f>SUM(G56:AG56)</f>
        <v>0.475</v>
      </c>
      <c r="AL55" s="166"/>
      <c r="AM55" s="158">
        <f>IF(AK55=0,0,BG117)</f>
        <v>59</v>
      </c>
      <c r="AN55" s="160">
        <f>AK55*AM55</f>
        <v>28.025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4" t="s">
        <v>213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0.475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/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181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71" t="s">
        <v>27</v>
      </c>
      <c r="B57" s="271"/>
      <c r="C57" s="271"/>
      <c r="D57" s="271"/>
      <c r="E57" s="272"/>
      <c r="F57" s="83" t="s">
        <v>212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/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2">
        <v>612087</v>
      </c>
      <c r="AI57" s="173">
        <f>AK57/сред</f>
        <v>0.141</v>
      </c>
      <c r="AJ57" s="174"/>
      <c r="AK57" s="165">
        <f>SUM(G58:AG58)</f>
        <v>2.679</v>
      </c>
      <c r="AL57" s="166"/>
      <c r="AM57" s="158">
        <f>IF(AK57=0,0,BH117)</f>
        <v>86</v>
      </c>
      <c r="AN57" s="160">
        <f>AK57*AM57</f>
        <v>230.39399999999998</v>
      </c>
      <c r="AP57">
        <v>56</v>
      </c>
      <c r="AQ57" s="62" t="s">
        <v>260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9"/>
      <c r="B58" s="269"/>
      <c r="C58" s="269"/>
      <c r="D58" s="269"/>
      <c r="E58" s="270"/>
      <c r="F58" s="84" t="s">
        <v>213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2.679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/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125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28</v>
      </c>
      <c r="B59" s="196"/>
      <c r="C59" s="196"/>
      <c r="D59" s="196"/>
      <c r="E59" s="197"/>
      <c r="F59" s="83" t="s">
        <v>212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/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0.38</v>
      </c>
      <c r="AL59" s="166"/>
      <c r="AM59" s="158">
        <f>IF(AK59=0,0,BI117)</f>
        <v>165</v>
      </c>
      <c r="AN59" s="160">
        <f>AK59*AM59</f>
        <v>62.7</v>
      </c>
      <c r="AP59">
        <v>58</v>
      </c>
      <c r="AQ59" s="62" t="s">
        <v>126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4" t="s">
        <v>213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0.38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/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127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29</v>
      </c>
      <c r="B61" s="196"/>
      <c r="C61" s="196"/>
      <c r="D61" s="196"/>
      <c r="E61" s="197"/>
      <c r="F61" s="83" t="s">
        <v>218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0.1</v>
      </c>
      <c r="AB61" s="35"/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2">
        <v>612064</v>
      </c>
      <c r="AI61" s="173">
        <f>AK61/сред</f>
        <v>1.2</v>
      </c>
      <c r="AJ61" s="174"/>
      <c r="AK61" s="169">
        <f>SUM(G62:AG62)</f>
        <v>22.799999999999997</v>
      </c>
      <c r="AL61" s="170"/>
      <c r="AM61" s="158">
        <f>IF(AK61=0,0,BJ117)</f>
        <v>1.99</v>
      </c>
      <c r="AN61" s="160">
        <f>AK61*AM61</f>
        <v>45.37199999999999</v>
      </c>
      <c r="AP61">
        <v>60</v>
      </c>
      <c r="AQ61" s="62" t="s">
        <v>129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4" t="s">
        <v>218</v>
      </c>
      <c r="G62" s="95">
        <f aca="true" t="shared" si="56" ref="G62:L62">IF(G61=0,"",завтракл*G61)</f>
      </c>
      <c r="H62" s="25">
        <f t="shared" si="56"/>
        <v>19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1.9000000000000001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1.9000000000000001</v>
      </c>
      <c r="AB62" s="24"/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130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>
        <v>15025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71" t="s">
        <v>30</v>
      </c>
      <c r="B63" s="271"/>
      <c r="C63" s="271"/>
      <c r="D63" s="271"/>
      <c r="E63" s="272"/>
      <c r="F63" s="83" t="s">
        <v>212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/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131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9"/>
      <c r="B64" s="269"/>
      <c r="C64" s="269"/>
      <c r="D64" s="269"/>
      <c r="E64" s="270"/>
      <c r="F64" s="84" t="s">
        <v>213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/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265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315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148</v>
      </c>
      <c r="B65" s="196"/>
      <c r="C65" s="196"/>
      <c r="D65" s="196"/>
      <c r="E65" s="197"/>
      <c r="F65" s="83" t="s">
        <v>212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27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/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2">
        <v>613001</v>
      </c>
      <c r="AI65" s="173">
        <f>AK65/сред</f>
        <v>0.029</v>
      </c>
      <c r="AJ65" s="174"/>
      <c r="AK65" s="165">
        <f>SUM(G66:AG66)</f>
        <v>0.551</v>
      </c>
      <c r="AL65" s="166"/>
      <c r="AM65" s="158">
        <f>IF(AK65=0,0,BL117)</f>
        <v>9.2</v>
      </c>
      <c r="AN65" s="160">
        <f>AK65*AM65</f>
        <v>5.0692</v>
      </c>
      <c r="AP65">
        <v>64</v>
      </c>
      <c r="AQ65" s="62" t="s">
        <v>266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4" t="s">
        <v>213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0.513</v>
      </c>
      <c r="P66" s="46">
        <f t="shared" si="63"/>
        <v>0.038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/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267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315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71" t="s">
        <v>31</v>
      </c>
      <c r="B67" s="271"/>
      <c r="C67" s="271"/>
      <c r="D67" s="271"/>
      <c r="E67" s="272"/>
      <c r="F67" s="83" t="s">
        <v>212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/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1">
        <f>VLOOKUP(ужин8,таб,23,FALSE)</f>
        <v>0</v>
      </c>
      <c r="AH67" s="162">
        <v>613016</v>
      </c>
      <c r="AI67" s="173">
        <f>AK67/сред</f>
        <v>0.008</v>
      </c>
      <c r="AJ67" s="174"/>
      <c r="AK67" s="165">
        <f>SUM(G68:AG68)</f>
        <v>0.152</v>
      </c>
      <c r="AL67" s="166"/>
      <c r="AM67" s="158">
        <f>IF(AK67=0,0,BM117)</f>
        <v>62.57</v>
      </c>
      <c r="AN67" s="160">
        <f>AK67*AM67</f>
        <v>9.51064</v>
      </c>
      <c r="AP67">
        <v>66</v>
      </c>
      <c r="AQ67" s="62" t="s">
        <v>268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318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9"/>
      <c r="B68" s="269"/>
      <c r="C68" s="269"/>
      <c r="D68" s="269"/>
      <c r="E68" s="270"/>
      <c r="F68" s="84" t="s">
        <v>213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/>
      <c r="AC68" s="49">
        <f t="shared" si="67"/>
      </c>
      <c r="AD68" s="45">
        <f t="shared" si="67"/>
      </c>
      <c r="AE68" s="49">
        <f t="shared" si="67"/>
        <v>0.152</v>
      </c>
      <c r="AF68" s="45">
        <f t="shared" si="67"/>
      </c>
      <c r="AG68" s="78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269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32</v>
      </c>
      <c r="B69" s="196"/>
      <c r="C69" s="196"/>
      <c r="D69" s="196"/>
      <c r="E69" s="197"/>
      <c r="F69" s="83" t="s">
        <v>212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/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132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4" t="s">
        <v>213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/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134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71" t="s">
        <v>33</v>
      </c>
      <c r="B71" s="271"/>
      <c r="C71" s="271"/>
      <c r="D71" s="271"/>
      <c r="E71" s="272"/>
      <c r="F71" s="83" t="s">
        <v>212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/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2">
        <v>613036</v>
      </c>
      <c r="AI71" s="173">
        <f>AK71/сред</f>
        <v>0.0105</v>
      </c>
      <c r="AJ71" s="174"/>
      <c r="AK71" s="165">
        <f>SUM(G72:AG72)</f>
        <v>0.1995</v>
      </c>
      <c r="AL71" s="166"/>
      <c r="AM71" s="158">
        <f>IF(AK71=0,0,BO117)</f>
        <v>12.1</v>
      </c>
      <c r="AN71" s="160">
        <f>AK71*AM71</f>
        <v>2.4139500000000003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9"/>
      <c r="B72" s="269"/>
      <c r="C72" s="269"/>
      <c r="D72" s="269"/>
      <c r="E72" s="270"/>
      <c r="F72" s="84" t="s">
        <v>213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0.1995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/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135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37</v>
      </c>
      <c r="B73" s="196"/>
      <c r="C73" s="196"/>
      <c r="D73" s="196"/>
      <c r="E73" s="197"/>
      <c r="F73" s="83" t="s">
        <v>212</v>
      </c>
      <c r="G73" s="91">
        <v>40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/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2"/>
      <c r="AI73" s="173">
        <f>AK73/сред</f>
        <v>0.04</v>
      </c>
      <c r="AJ73" s="174"/>
      <c r="AK73" s="165">
        <f>SUM(G74:AG74)</f>
        <v>0.76</v>
      </c>
      <c r="AL73" s="166"/>
      <c r="AM73" s="158">
        <f>IF(AK73=0,0,BP117)</f>
        <v>10.8</v>
      </c>
      <c r="AN73" s="160">
        <f>AK73*AM73</f>
        <v>8.208</v>
      </c>
      <c r="AP73">
        <v>72</v>
      </c>
      <c r="AQ73" s="62" t="s">
        <v>137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4" t="s">
        <v>213</v>
      </c>
      <c r="G74" s="92">
        <f aca="true" t="shared" si="74" ref="G74:N74">IF(G73=0,"",завтракл*G73/1000)</f>
        <v>0.76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/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138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165</v>
      </c>
      <c r="B75" s="196"/>
      <c r="C75" s="196"/>
      <c r="D75" s="196"/>
      <c r="E75" s="197"/>
      <c r="F75" s="83" t="s">
        <v>212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/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139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4" t="s">
        <v>213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/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140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71" t="s">
        <v>166</v>
      </c>
      <c r="B77" s="271"/>
      <c r="C77" s="271"/>
      <c r="D77" s="271"/>
      <c r="E77" s="272"/>
      <c r="F77" s="83" t="s">
        <v>212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/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141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9"/>
      <c r="B78" s="269"/>
      <c r="C78" s="269"/>
      <c r="D78" s="269"/>
      <c r="E78" s="270"/>
      <c r="F78" s="84" t="s">
        <v>213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/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272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167</v>
      </c>
      <c r="B79" s="196"/>
      <c r="C79" s="196"/>
      <c r="D79" s="196"/>
      <c r="E79" s="197"/>
      <c r="F79" s="83" t="s">
        <v>212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/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142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4" t="s">
        <v>213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/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143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71" t="s">
        <v>34</v>
      </c>
      <c r="B81" s="271"/>
      <c r="C81" s="271"/>
      <c r="D81" s="271"/>
      <c r="E81" s="272"/>
      <c r="F81" s="83" t="s">
        <v>212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/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144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9"/>
      <c r="B82" s="269"/>
      <c r="C82" s="269"/>
      <c r="D82" s="269"/>
      <c r="E82" s="270"/>
      <c r="F82" s="84" t="s">
        <v>213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/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145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36</v>
      </c>
      <c r="B83" s="196"/>
      <c r="C83" s="196"/>
      <c r="D83" s="196"/>
      <c r="E83" s="197"/>
      <c r="F83" s="83" t="s">
        <v>212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/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146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4" t="s">
        <v>213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/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9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71" t="s">
        <v>35</v>
      </c>
      <c r="B85" s="271"/>
      <c r="C85" s="271"/>
      <c r="D85" s="271"/>
      <c r="E85" s="272"/>
      <c r="F85" s="83" t="s">
        <v>212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/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147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9"/>
      <c r="B86" s="269"/>
      <c r="C86" s="269"/>
      <c r="D86" s="269"/>
      <c r="E86" s="270"/>
      <c r="F86" s="84" t="s">
        <v>213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/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270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0</v>
      </c>
      <c r="B87" s="196"/>
      <c r="C87" s="196"/>
      <c r="D87" s="196"/>
      <c r="E87" s="197"/>
      <c r="F87" s="83" t="s">
        <v>212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/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149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315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4" t="s">
        <v>213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/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179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318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150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151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71" t="s">
        <v>1</v>
      </c>
      <c r="B91" s="271"/>
      <c r="C91" s="271"/>
      <c r="D91" s="271"/>
      <c r="E91" s="272"/>
      <c r="F91" s="83" t="s">
        <v>212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/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271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318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9"/>
      <c r="B92" s="269"/>
      <c r="C92" s="269"/>
      <c r="D92" s="269"/>
      <c r="E92" s="270"/>
      <c r="F92" s="84" t="s">
        <v>213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/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261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282</v>
      </c>
      <c r="B93" s="196"/>
      <c r="C93" s="196"/>
      <c r="D93" s="196"/>
      <c r="E93" s="197"/>
      <c r="F93" s="83" t="s">
        <v>212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/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153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4" t="s">
        <v>213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/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154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71" t="s">
        <v>283</v>
      </c>
      <c r="B95" s="271"/>
      <c r="C95" s="271"/>
      <c r="D95" s="271"/>
      <c r="E95" s="272"/>
      <c r="F95" s="83" t="s">
        <v>212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/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155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9"/>
      <c r="B96" s="269"/>
      <c r="C96" s="269"/>
      <c r="D96" s="269"/>
      <c r="E96" s="270"/>
      <c r="F96" s="84" t="s">
        <v>213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/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156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319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38</v>
      </c>
      <c r="B97" s="196"/>
      <c r="C97" s="196"/>
      <c r="D97" s="196"/>
      <c r="E97" s="197"/>
      <c r="F97" s="83" t="s">
        <v>212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/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24</v>
      </c>
      <c r="AF97" s="35">
        <f>VLOOKUP(ужин7,таб,33,FALSE)</f>
        <v>0</v>
      </c>
      <c r="AG97" s="80">
        <f>VLOOKUP(ужин8,таб,33,FALSE)</f>
        <v>0</v>
      </c>
      <c r="AH97" s="162">
        <v>614002</v>
      </c>
      <c r="AI97" s="173">
        <f>AK97/сред</f>
        <v>0.06899999999999999</v>
      </c>
      <c r="AJ97" s="174"/>
      <c r="AK97" s="165">
        <f>SUM(G98:AG98)</f>
        <v>1.311</v>
      </c>
      <c r="AL97" s="166"/>
      <c r="AM97" s="158">
        <f>IF(AK97=0,0,BW117)</f>
        <v>14</v>
      </c>
      <c r="AN97" s="160">
        <f>AK97*AM97</f>
        <v>18.354</v>
      </c>
      <c r="AP97">
        <v>96</v>
      </c>
      <c r="AQ97" s="62" t="s">
        <v>157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4" t="s">
        <v>213</v>
      </c>
      <c r="G98" s="92">
        <f aca="true" t="shared" si="107" ref="G98:N98">IF(G97=0,"",завтракл*G97/1000)</f>
        <v>0.19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0.38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0.285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/>
      <c r="AC98" s="47">
        <f t="shared" si="109"/>
      </c>
      <c r="AD98" s="46">
        <f t="shared" si="109"/>
      </c>
      <c r="AE98" s="47">
        <f t="shared" si="109"/>
        <v>0.456</v>
      </c>
      <c r="AF98" s="46">
        <f t="shared" si="109"/>
      </c>
      <c r="AG98" s="73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158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71" t="s">
        <v>40</v>
      </c>
      <c r="B99" s="271"/>
      <c r="C99" s="271"/>
      <c r="D99" s="271"/>
      <c r="E99" s="272"/>
      <c r="F99" s="83" t="s">
        <v>212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/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159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9"/>
      <c r="B100" s="269"/>
      <c r="C100" s="269"/>
      <c r="D100" s="269"/>
      <c r="E100" s="270"/>
      <c r="F100" s="84" t="s">
        <v>213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/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160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41</v>
      </c>
      <c r="B101" s="196"/>
      <c r="C101" s="196"/>
      <c r="D101" s="196"/>
      <c r="E101" s="197"/>
      <c r="F101" s="83" t="s">
        <v>212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/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161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320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4" t="s">
        <v>213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/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3"/>
      <c r="AI102" s="173"/>
      <c r="AJ102" s="174"/>
      <c r="AK102" s="167"/>
      <c r="AL102" s="168"/>
      <c r="AM102" s="159"/>
      <c r="AN102" s="161"/>
      <c r="AP102" t="s">
        <v>163</v>
      </c>
      <c r="AQ102" s="62" t="s">
        <v>162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326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71" t="s">
        <v>42</v>
      </c>
      <c r="B103" s="271"/>
      <c r="C103" s="271"/>
      <c r="D103" s="271"/>
      <c r="E103" s="272"/>
      <c r="F103" s="83" t="s">
        <v>212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/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Q103" s="62" t="s">
        <v>170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322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9"/>
      <c r="B104" s="269"/>
      <c r="C104" s="269"/>
      <c r="D104" s="269"/>
      <c r="E104" s="270"/>
      <c r="F104" s="84" t="s">
        <v>213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/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171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43</v>
      </c>
      <c r="B105" s="196"/>
      <c r="C105" s="196"/>
      <c r="D105" s="196"/>
      <c r="E105" s="197"/>
      <c r="F105" s="83" t="s">
        <v>212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/>
      <c r="AC105" s="34"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2">
        <v>614074</v>
      </c>
      <c r="AI105" s="173">
        <f>AK105/сред</f>
        <v>0.035</v>
      </c>
      <c r="AJ105" s="174"/>
      <c r="AK105" s="165">
        <f>SUM(G106:AG106)</f>
        <v>0.665</v>
      </c>
      <c r="AL105" s="166"/>
      <c r="AM105" s="158">
        <f>IF(AK105=0,0,CA117)</f>
        <v>47</v>
      </c>
      <c r="AN105" s="160">
        <f>AK105*AM105</f>
        <v>31.255000000000003</v>
      </c>
      <c r="AQ105" s="62" t="s">
        <v>172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4" t="s">
        <v>213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/>
      <c r="AC106" s="47">
        <f t="shared" si="121"/>
        <v>0.665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173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44</v>
      </c>
      <c r="B107" s="196"/>
      <c r="C107" s="196"/>
      <c r="D107" s="196"/>
      <c r="E107" s="197"/>
      <c r="F107" s="83" t="s">
        <v>212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/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62">
        <v>615027</v>
      </c>
      <c r="AI107" s="173">
        <f>AK107/сред</f>
        <v>0.012</v>
      </c>
      <c r="AJ107" s="174"/>
      <c r="AK107" s="165">
        <f>SUM(G108:AG108)</f>
        <v>0.228</v>
      </c>
      <c r="AL107" s="166"/>
      <c r="AM107" s="158">
        <f>IF(AK107=0,0,CB117)</f>
        <v>48</v>
      </c>
      <c r="AN107" s="160">
        <f>AK107*AM107</f>
        <v>10.944</v>
      </c>
      <c r="AQ107" s="62" t="s">
        <v>174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4" t="s">
        <v>213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/>
      <c r="AC108" s="47">
        <f t="shared" si="124"/>
      </c>
      <c r="AD108" s="46">
        <f t="shared" si="124"/>
      </c>
      <c r="AE108" s="47">
        <f t="shared" si="124"/>
        <v>0.228</v>
      </c>
      <c r="AF108" s="46">
        <f t="shared" si="124"/>
      </c>
      <c r="AG108" s="73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175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321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71" t="s">
        <v>262</v>
      </c>
      <c r="B109" s="271"/>
      <c r="C109" s="271"/>
      <c r="D109" s="271"/>
      <c r="E109" s="272"/>
      <c r="F109" s="83" t="s">
        <v>212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/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176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321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9"/>
      <c r="B110" s="269"/>
      <c r="C110" s="269"/>
      <c r="D110" s="269"/>
      <c r="E110" s="270"/>
      <c r="F110" s="84" t="s">
        <v>213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/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177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45</v>
      </c>
      <c r="B111" s="196"/>
      <c r="C111" s="196"/>
      <c r="D111" s="196"/>
      <c r="E111" s="197"/>
      <c r="F111" s="83" t="s">
        <v>212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/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2"/>
      <c r="AI111" s="173">
        <f>AK111/сред</f>
        <v>0.19999999999999998</v>
      </c>
      <c r="AJ111" s="174"/>
      <c r="AK111" s="165">
        <f>SUM(G112:AG112)</f>
        <v>3.8</v>
      </c>
      <c r="AL111" s="166"/>
      <c r="AM111" s="158">
        <f>IF(AK111=0,0,CD117)</f>
        <v>17</v>
      </c>
      <c r="AN111" s="160">
        <f>AK111*AM111</f>
        <v>64.6</v>
      </c>
      <c r="AQ111" s="62" t="s">
        <v>178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4" t="s">
        <v>213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3.8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/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180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46</v>
      </c>
      <c r="B113" s="196"/>
      <c r="C113" s="196"/>
      <c r="D113" s="196"/>
      <c r="E113" s="197"/>
      <c r="F113" s="83" t="s">
        <v>212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/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182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9"/>
      <c r="B114" s="269"/>
      <c r="C114" s="269"/>
      <c r="D114" s="269"/>
      <c r="E114" s="270"/>
      <c r="F114" s="84" t="s">
        <v>213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/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214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238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47</v>
      </c>
      <c r="B115" s="196"/>
      <c r="C115" s="196"/>
      <c r="D115" s="196"/>
      <c r="E115" s="197"/>
      <c r="F115" s="83" t="s">
        <v>212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/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2">
        <v>615054</v>
      </c>
      <c r="AI115" s="173">
        <f>AK115/сред</f>
        <v>0.3</v>
      </c>
      <c r="AJ115" s="174"/>
      <c r="AK115" s="165">
        <f>SUM(G116:AG116)</f>
        <v>5.7</v>
      </c>
      <c r="AL115" s="166"/>
      <c r="AM115" s="158">
        <f>IF(AK115=0,0,CF117)</f>
        <v>14.5</v>
      </c>
      <c r="AN115" s="160">
        <v>82.65</v>
      </c>
      <c r="AQ115" s="62" t="s">
        <v>215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238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4" t="s">
        <v>213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5.7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/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3"/>
      <c r="AI116" s="173"/>
      <c r="AJ116" s="174"/>
      <c r="AK116" s="167"/>
      <c r="AL116" s="168"/>
      <c r="AM116" s="159"/>
      <c r="AN116" s="161"/>
      <c r="AQ116" s="63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8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8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71" t="s">
        <v>279</v>
      </c>
      <c r="B117" s="271"/>
      <c r="C117" s="271"/>
      <c r="D117" s="271"/>
      <c r="E117" s="272"/>
      <c r="F117" s="83" t="s">
        <v>212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/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63" t="s">
        <v>239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14.5</v>
      </c>
    </row>
    <row r="118" spans="1:129" ht="30.75" customHeight="1">
      <c r="A118" s="269"/>
      <c r="B118" s="269"/>
      <c r="C118" s="269"/>
      <c r="D118" s="269"/>
      <c r="E118" s="270"/>
      <c r="F118" s="84" t="s">
        <v>213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/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3"/>
      <c r="AI118" s="173"/>
      <c r="AJ118" s="174"/>
      <c r="AK118" s="167"/>
      <c r="AL118" s="168"/>
      <c r="AM118" s="159"/>
      <c r="AN118" s="161"/>
      <c r="AQ118" s="61"/>
      <c r="AR118" s="61" t="s">
        <v>15</v>
      </c>
      <c r="AS118" s="61" t="s">
        <v>8</v>
      </c>
      <c r="AT118" s="61" t="s">
        <v>16</v>
      </c>
      <c r="AU118" s="61" t="s">
        <v>275</v>
      </c>
      <c r="AV118" s="61" t="s">
        <v>17</v>
      </c>
      <c r="AW118" s="61" t="s">
        <v>5</v>
      </c>
      <c r="AX118" s="61" t="s">
        <v>19</v>
      </c>
      <c r="AY118" s="61" t="s">
        <v>276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148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262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314</v>
      </c>
      <c r="CK118" s="61" t="s">
        <v>273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240</v>
      </c>
      <c r="CR118" s="61" t="s">
        <v>241</v>
      </c>
      <c r="CS118" s="61" t="s">
        <v>57</v>
      </c>
      <c r="CT118" s="61" t="s">
        <v>280</v>
      </c>
      <c r="CU118" s="61" t="s">
        <v>281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247</v>
      </c>
      <c r="DG118" s="61" t="s">
        <v>282</v>
      </c>
      <c r="DH118" s="61" t="s">
        <v>113</v>
      </c>
      <c r="DI118" s="61" t="s">
        <v>128</v>
      </c>
      <c r="DJ118" s="61" t="s">
        <v>164</v>
      </c>
      <c r="DK118" s="61" t="s">
        <v>136</v>
      </c>
      <c r="DL118" s="61" t="s">
        <v>152</v>
      </c>
      <c r="DM118" s="61" t="s">
        <v>279</v>
      </c>
      <c r="DN118" s="61" t="s">
        <v>313</v>
      </c>
      <c r="DO118" s="61" t="s">
        <v>306</v>
      </c>
      <c r="DP118" s="61" t="s">
        <v>249</v>
      </c>
      <c r="DQ118" s="61" t="s">
        <v>219</v>
      </c>
      <c r="DR118" s="61" t="s">
        <v>249</v>
      </c>
      <c r="DS118" s="61" t="s">
        <v>219</v>
      </c>
      <c r="DT118" s="61"/>
      <c r="DU118" s="61"/>
      <c r="DV118" s="61"/>
      <c r="DW118" s="61"/>
      <c r="DX118" s="61" t="s">
        <v>274</v>
      </c>
      <c r="DY118" s="61" t="s">
        <v>307</v>
      </c>
    </row>
    <row r="119" spans="1:128" ht="30.75" customHeight="1">
      <c r="A119" s="196" t="s">
        <v>329</v>
      </c>
      <c r="B119" s="196"/>
      <c r="C119" s="196"/>
      <c r="D119" s="196"/>
      <c r="E119" s="197"/>
      <c r="F119" s="83" t="s">
        <v>212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v>25</v>
      </c>
      <c r="AA119" s="34">
        <f>VLOOKUP(ужин2,таб,76,FALSE)</f>
        <v>0</v>
      </c>
      <c r="AB119" s="35"/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2"/>
      <c r="AI119" s="173">
        <f>AK119/сред</f>
        <v>0.024999999999999998</v>
      </c>
      <c r="AJ119" s="174"/>
      <c r="AK119" s="165">
        <f>SUM(G120:AG120)</f>
        <v>0.475</v>
      </c>
      <c r="AL119" s="166"/>
      <c r="AM119" s="158">
        <v>16</v>
      </c>
      <c r="AN119" s="160">
        <v>8.8</v>
      </c>
      <c r="AQ119" s="61" t="s">
        <v>233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4" t="s">
        <v>213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  <v>0.475</v>
      </c>
      <c r="AA120" s="47">
        <f t="shared" si="142"/>
      </c>
      <c r="AB120" s="46"/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235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71" t="s">
        <v>308</v>
      </c>
      <c r="B121" s="271"/>
      <c r="C121" s="271"/>
      <c r="D121" s="271"/>
      <c r="E121" s="272"/>
      <c r="F121" s="83" t="s">
        <v>212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/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236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9"/>
      <c r="B122" s="269"/>
      <c r="C122" s="269"/>
      <c r="D122" s="269"/>
      <c r="E122" s="270"/>
      <c r="F122" s="84" t="s">
        <v>213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/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237</v>
      </c>
      <c r="CE122" s="97">
        <v>25</v>
      </c>
      <c r="DE122" s="61">
        <v>25</v>
      </c>
    </row>
    <row r="123" spans="1:43" ht="30.75" customHeight="1">
      <c r="A123" s="196" t="s">
        <v>274</v>
      </c>
      <c r="B123" s="196"/>
      <c r="C123" s="196"/>
      <c r="D123" s="196"/>
      <c r="E123" s="197"/>
      <c r="F123" s="83" t="s">
        <v>212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v>2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/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2"/>
      <c r="AI123" s="173">
        <f>AK123/сред</f>
        <v>0.002</v>
      </c>
      <c r="AJ123" s="174"/>
      <c r="AK123" s="165">
        <f>SUM(G124:AG124)</f>
        <v>0.038</v>
      </c>
      <c r="AL123" s="166"/>
      <c r="AM123" s="158">
        <v>80</v>
      </c>
      <c r="AN123" s="160">
        <f>AK123*AM123</f>
        <v>3.04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4" t="s">
        <v>213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  <v>0.038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/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242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321</v>
      </c>
    </row>
    <row r="125" spans="1:109" ht="30.75" customHeight="1">
      <c r="A125" s="271" t="s">
        <v>48</v>
      </c>
      <c r="B125" s="271"/>
      <c r="C125" s="271"/>
      <c r="D125" s="271"/>
      <c r="E125" s="272"/>
      <c r="F125" s="83" t="s">
        <v>212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93</v>
      </c>
      <c r="P125" s="38">
        <f>VLOOKUP(обед2,таб,43,FALSE)</f>
        <v>158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/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2">
        <v>615078</v>
      </c>
      <c r="AI125" s="173">
        <f>AK125/сред</f>
        <v>0.395</v>
      </c>
      <c r="AJ125" s="174"/>
      <c r="AK125" s="165">
        <f>SUM(G126:AG126)</f>
        <v>7.505000000000001</v>
      </c>
      <c r="AL125" s="166"/>
      <c r="AM125" s="158">
        <f>IF(AK125=0,0,CG117)</f>
        <v>6.5</v>
      </c>
      <c r="AN125" s="160">
        <f>AK125*AM125</f>
        <v>48.782500000000006</v>
      </c>
      <c r="AQ125" s="61" t="s">
        <v>243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9"/>
      <c r="B126" s="269"/>
      <c r="C126" s="269"/>
      <c r="D126" s="269"/>
      <c r="E126" s="270"/>
      <c r="F126" s="84" t="s">
        <v>213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1.767</v>
      </c>
      <c r="P126" s="45">
        <f t="shared" si="150"/>
        <v>3.002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2.736</v>
      </c>
      <c r="AA126" s="49">
        <f>IF(AA125=0,"",ужинл*AA125/1000)</f>
      </c>
      <c r="AB126" s="45"/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244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315</v>
      </c>
    </row>
    <row r="127" spans="1:109" ht="30.75" customHeight="1">
      <c r="A127" s="196" t="s">
        <v>49</v>
      </c>
      <c r="B127" s="196"/>
      <c r="C127" s="196"/>
      <c r="D127" s="196"/>
      <c r="E127" s="197"/>
      <c r="F127" s="83" t="s">
        <v>212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/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2">
        <v>615079</v>
      </c>
      <c r="AI127" s="173">
        <f>AK127/сред</f>
        <v>0.096</v>
      </c>
      <c r="AJ127" s="174"/>
      <c r="AK127" s="165">
        <f>SUM(G128:AG128)</f>
        <v>1.824</v>
      </c>
      <c r="AL127" s="166"/>
      <c r="AM127" s="158">
        <f>IF(AK127=0,0,CH117)</f>
        <v>7.2</v>
      </c>
      <c r="AN127" s="160">
        <f>AK127*AM127</f>
        <v>13.132800000000001</v>
      </c>
      <c r="AQ127" s="61" t="s">
        <v>245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4" t="s">
        <v>213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  <v>1.824</v>
      </c>
      <c r="AA128" s="47">
        <f t="shared" si="154"/>
      </c>
      <c r="AB128" s="46"/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246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71" t="s">
        <v>50</v>
      </c>
      <c r="B129" s="271"/>
      <c r="C129" s="271"/>
      <c r="D129" s="271"/>
      <c r="E129" s="272"/>
      <c r="F129" s="83" t="s">
        <v>212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17</v>
      </c>
      <c r="P129" s="38">
        <f>VLOOKUP(обед2,таб,45,FALSE)</f>
        <v>24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15</v>
      </c>
      <c r="AB129" s="38"/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2">
        <v>616062</v>
      </c>
      <c r="AI129" s="173">
        <f>AK129/сред</f>
        <v>0.081</v>
      </c>
      <c r="AJ129" s="174"/>
      <c r="AK129" s="165">
        <f>SUM(G130:AG130)</f>
        <v>1.539</v>
      </c>
      <c r="AL129" s="166"/>
      <c r="AM129" s="158">
        <f>IF(AK129=0,0,CI117)</f>
        <v>6.5</v>
      </c>
      <c r="AN129" s="160">
        <f>AK129*AM129</f>
        <v>10.003499999999999</v>
      </c>
      <c r="AQ129" s="61" t="s">
        <v>248</v>
      </c>
      <c r="AR129" s="61"/>
      <c r="AS129" s="61"/>
      <c r="AT129" s="99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9"/>
      <c r="B130" s="269"/>
      <c r="C130" s="269"/>
      <c r="D130" s="269"/>
      <c r="E130" s="270"/>
      <c r="F130" s="84" t="s">
        <v>213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0.323</v>
      </c>
      <c r="P130" s="45">
        <f t="shared" si="156"/>
        <v>0.456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0.475</v>
      </c>
      <c r="AA130" s="49">
        <f t="shared" si="157"/>
        <v>0.285</v>
      </c>
      <c r="AB130" s="45"/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250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51</v>
      </c>
      <c r="B131" s="196"/>
      <c r="C131" s="196"/>
      <c r="D131" s="196"/>
      <c r="E131" s="197"/>
      <c r="F131" s="83" t="s">
        <v>212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36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/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2">
        <v>615084</v>
      </c>
      <c r="AI131" s="173">
        <f>AK131/сред</f>
        <v>0.1335</v>
      </c>
      <c r="AJ131" s="174"/>
      <c r="AK131" s="165">
        <f>SUM(G132:AG132)</f>
        <v>2.5365</v>
      </c>
      <c r="AL131" s="166"/>
      <c r="AM131" s="158">
        <f>IF(AK131=0,0,CJ117)</f>
        <v>12.5</v>
      </c>
      <c r="AN131" s="160">
        <f>AK131*AM131</f>
        <v>31.706250000000004</v>
      </c>
      <c r="AQ131" s="61" t="s">
        <v>251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4" t="s">
        <v>213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0.3325</v>
      </c>
      <c r="P132" s="46">
        <f t="shared" si="159"/>
        <v>0.684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1.52</v>
      </c>
      <c r="AA132" s="47">
        <f t="shared" si="160"/>
      </c>
      <c r="AB132" s="46"/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252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71" t="s">
        <v>273</v>
      </c>
      <c r="B133" s="271"/>
      <c r="C133" s="271"/>
      <c r="D133" s="271"/>
      <c r="E133" s="272"/>
      <c r="F133" s="83" t="s">
        <v>212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/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253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9"/>
      <c r="B134" s="269"/>
      <c r="C134" s="269"/>
      <c r="D134" s="269"/>
      <c r="E134" s="270"/>
      <c r="F134" s="84" t="s">
        <v>213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/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254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82</v>
      </c>
      <c r="B135" s="310"/>
      <c r="C135" s="310"/>
      <c r="D135" s="310"/>
      <c r="E135" s="310"/>
      <c r="F135" s="83" t="s">
        <v>212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/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2"/>
      <c r="AI135" s="173">
        <f>AK135/сред</f>
        <v>0</v>
      </c>
      <c r="AJ135" s="174"/>
      <c r="AK135" s="165">
        <f>SUM(G136:AG136)</f>
        <v>0</v>
      </c>
      <c r="AL135" s="166"/>
      <c r="AM135" s="158">
        <f>IF(AK135=0,0,CL117)</f>
        <v>0</v>
      </c>
      <c r="AN135" s="160">
        <f>AK135*AM135</f>
        <v>0</v>
      </c>
      <c r="AQ135" s="61" t="s">
        <v>263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4" t="s">
        <v>213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/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255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71" t="s">
        <v>52</v>
      </c>
      <c r="B137" s="271"/>
      <c r="C137" s="271"/>
      <c r="D137" s="271"/>
      <c r="E137" s="272"/>
      <c r="F137" s="83" t="s">
        <v>212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/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2">
        <v>615094</v>
      </c>
      <c r="AI137" s="173">
        <f>AK137/сред</f>
        <v>0</v>
      </c>
      <c r="AJ137" s="174"/>
      <c r="AK137" s="165">
        <f>SUM(G138:AG138)</f>
        <v>0</v>
      </c>
      <c r="AL137" s="166"/>
      <c r="AM137" s="158">
        <f>IF(AK137=0,0,CO117)</f>
        <v>0</v>
      </c>
      <c r="AN137" s="160">
        <f>AK137*AM137</f>
        <v>0</v>
      </c>
      <c r="AQ137" s="61" t="s">
        <v>256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9"/>
      <c r="B138" s="269"/>
      <c r="C138" s="269"/>
      <c r="D138" s="269"/>
      <c r="E138" s="270"/>
      <c r="F138" s="84" t="s">
        <v>213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/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257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320</v>
      </c>
    </row>
    <row r="139" spans="1:109" ht="30.75" customHeight="1">
      <c r="A139" s="255" t="s">
        <v>83</v>
      </c>
      <c r="B139" s="255"/>
      <c r="C139" s="255"/>
      <c r="D139" s="255"/>
      <c r="E139" s="256"/>
      <c r="F139" s="83" t="s">
        <v>212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v>150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2"/>
      <c r="AI139" s="173">
        <f>AK139/сред</f>
        <v>0.15</v>
      </c>
      <c r="AJ139" s="174"/>
      <c r="AK139" s="165">
        <f>SUM(G140:AG140)</f>
        <v>2.85</v>
      </c>
      <c r="AL139" s="166"/>
      <c r="AM139" s="158">
        <f>IF(AK139=0,0,CN117)</f>
        <v>5.8</v>
      </c>
      <c r="AN139" s="160">
        <f>AK139*AM139</f>
        <v>16.53</v>
      </c>
      <c r="AQ139" s="61" t="s">
        <v>258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320</v>
      </c>
    </row>
    <row r="140" spans="1:109" ht="30.75" customHeight="1">
      <c r="A140" s="255"/>
      <c r="B140" s="255"/>
      <c r="C140" s="255"/>
      <c r="D140" s="255"/>
      <c r="E140" s="256"/>
      <c r="F140" s="84" t="s">
        <v>213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  <v>2.85</v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3"/>
      <c r="AI140" s="173"/>
      <c r="AJ140" s="174"/>
      <c r="AK140" s="167"/>
      <c r="AL140" s="168"/>
      <c r="AM140" s="159"/>
      <c r="AN140" s="161"/>
      <c r="AQ140" s="97" t="s">
        <v>273</v>
      </c>
      <c r="CK140">
        <v>100</v>
      </c>
      <c r="DE140" s="61">
        <v>100</v>
      </c>
    </row>
    <row r="141" spans="1:109" ht="30.75" customHeight="1">
      <c r="A141" s="271" t="s">
        <v>53</v>
      </c>
      <c r="B141" s="271"/>
      <c r="C141" s="271"/>
      <c r="D141" s="271"/>
      <c r="E141" s="272"/>
      <c r="F141" s="83" t="s">
        <v>212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/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2"/>
      <c r="AI141" s="173">
        <f>AK141/сред</f>
        <v>0.0029999999999999996</v>
      </c>
      <c r="AJ141" s="174"/>
      <c r="AK141" s="165">
        <f>SUM(G142:AG142)</f>
        <v>0.056999999999999995</v>
      </c>
      <c r="AL141" s="166"/>
      <c r="AM141" s="158">
        <f>IF(AK141=0,0,CM117)</f>
        <v>57</v>
      </c>
      <c r="AN141" s="160">
        <f>AK141*AM141</f>
        <v>3.2489999999999997</v>
      </c>
      <c r="AQ141" s="61" t="s">
        <v>275</v>
      </c>
      <c r="AU141" s="97">
        <v>18</v>
      </c>
      <c r="DE141" s="61">
        <v>18</v>
      </c>
    </row>
    <row r="142" spans="1:109" ht="30.75" customHeight="1">
      <c r="A142" s="269"/>
      <c r="B142" s="269"/>
      <c r="C142" s="269"/>
      <c r="D142" s="269"/>
      <c r="E142" s="270"/>
      <c r="F142" s="84" t="s">
        <v>213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  <v>0.019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0.038</v>
      </c>
      <c r="AA142" s="49">
        <f t="shared" si="175"/>
      </c>
      <c r="AB142" s="45"/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3"/>
      <c r="AI142" s="173"/>
      <c r="AJ142" s="174"/>
      <c r="AK142" s="167"/>
      <c r="AL142" s="168"/>
      <c r="AM142" s="159"/>
      <c r="AN142" s="161"/>
      <c r="AQ142" t="s">
        <v>276</v>
      </c>
      <c r="AY142">
        <v>150</v>
      </c>
      <c r="DE142" s="61">
        <v>150</v>
      </c>
    </row>
    <row r="143" spans="1:109" ht="30.75" customHeight="1">
      <c r="A143" s="196" t="s">
        <v>92</v>
      </c>
      <c r="B143" s="196"/>
      <c r="C143" s="196"/>
      <c r="D143" s="196"/>
      <c r="E143" s="197"/>
      <c r="F143" s="83" t="s">
        <v>212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/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277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4" t="s">
        <v>213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/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3"/>
      <c r="AI144" s="173"/>
      <c r="AJ144" s="174"/>
      <c r="AK144" s="167"/>
      <c r="AL144" s="168"/>
      <c r="AM144" s="159"/>
      <c r="AN144" s="161"/>
      <c r="AQ144" s="97" t="s">
        <v>278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71" t="s">
        <v>54</v>
      </c>
      <c r="B145" s="271"/>
      <c r="C145" s="271"/>
      <c r="D145" s="271"/>
      <c r="E145" s="272"/>
      <c r="F145" s="83" t="s">
        <v>212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v>50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/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2"/>
      <c r="AI145" s="173">
        <f>AK145/сред</f>
        <v>0.049999999999999996</v>
      </c>
      <c r="AJ145" s="174"/>
      <c r="AK145" s="165">
        <f>SUM(G146:AG146)</f>
        <v>0.95</v>
      </c>
      <c r="AL145" s="166"/>
      <c r="AM145" s="158">
        <f>IF(AK145=0,0,CP117)</f>
        <v>37.2</v>
      </c>
      <c r="AN145" s="160">
        <f>AK145*AM145</f>
        <v>35.34</v>
      </c>
      <c r="AQ145" s="97" t="s">
        <v>279</v>
      </c>
      <c r="DE145" s="61">
        <v>100</v>
      </c>
      <c r="DM145">
        <v>100</v>
      </c>
    </row>
    <row r="146" spans="1:109" ht="30.75" customHeight="1">
      <c r="A146" s="269"/>
      <c r="B146" s="269"/>
      <c r="C146" s="269"/>
      <c r="D146" s="269"/>
      <c r="E146" s="270"/>
      <c r="F146" s="84" t="s">
        <v>213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0.95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/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3"/>
      <c r="AI146" s="173"/>
      <c r="AJ146" s="174"/>
      <c r="AK146" s="167"/>
      <c r="AL146" s="168"/>
      <c r="AM146" s="159"/>
      <c r="AN146" s="161"/>
      <c r="AQ146" s="103" t="s">
        <v>280</v>
      </c>
      <c r="CT146">
        <v>65</v>
      </c>
      <c r="DE146" s="61">
        <v>65</v>
      </c>
    </row>
    <row r="147" spans="1:109" ht="30.75" customHeight="1">
      <c r="A147" s="196" t="s">
        <v>55</v>
      </c>
      <c r="B147" s="196"/>
      <c r="C147" s="196"/>
      <c r="D147" s="196"/>
      <c r="E147" s="197"/>
      <c r="F147" s="83" t="s">
        <v>212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f>IF(обед5="хліб пшеничний",180,(VLOOKUP(обед5,таб,53,FALSE)))</f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15</v>
      </c>
      <c r="AB147" s="35"/>
      <c r="AC147" s="34">
        <f>IF(ужин4="хліб пшеничний",130,(VLOOKUP(ужин4,таб,53,FALSE)))</f>
        <v>0</v>
      </c>
      <c r="AD147" s="35">
        <v>115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80">
        <f>IF(ужин8="хліб пшеничний",130,(VLOOKUP(ужин8,таб,53,FALSE)))</f>
        <v>0</v>
      </c>
      <c r="AH147" s="162">
        <v>616001</v>
      </c>
      <c r="AI147" s="173">
        <f>AK147/сред</f>
        <v>0.41000000000000003</v>
      </c>
      <c r="AJ147" s="174"/>
      <c r="AK147" s="165">
        <f>SUM(G148:AG148)</f>
        <v>7.790000000000001</v>
      </c>
      <c r="AL147" s="166"/>
      <c r="AM147" s="158">
        <f>IF(AK147=0,0,CQ117)</f>
        <v>10.2</v>
      </c>
      <c r="AN147" s="160">
        <f>AK147*AM147</f>
        <v>79.458</v>
      </c>
      <c r="AQ147" s="103" t="s">
        <v>281</v>
      </c>
      <c r="CU147">
        <v>60</v>
      </c>
      <c r="DE147" s="61">
        <v>60</v>
      </c>
    </row>
    <row r="148" spans="1:111" ht="30.75" customHeight="1">
      <c r="A148" s="196"/>
      <c r="B148" s="196"/>
      <c r="C148" s="196"/>
      <c r="D148" s="196"/>
      <c r="E148" s="197"/>
      <c r="F148" s="84" t="s">
        <v>213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1.9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3.42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  <v>0.285</v>
      </c>
      <c r="AB148" s="46"/>
      <c r="AC148" s="47">
        <f t="shared" si="184"/>
      </c>
      <c r="AD148" s="46">
        <f t="shared" si="184"/>
        <v>2.185</v>
      </c>
      <c r="AE148" s="47">
        <f t="shared" si="184"/>
      </c>
      <c r="AF148" s="46">
        <f t="shared" si="184"/>
      </c>
      <c r="AG148" s="73">
        <f t="shared" si="184"/>
      </c>
      <c r="AH148" s="163"/>
      <c r="AI148" s="173"/>
      <c r="AJ148" s="174"/>
      <c r="AK148" s="167"/>
      <c r="AL148" s="168"/>
      <c r="AM148" s="159"/>
      <c r="AN148" s="161"/>
      <c r="AQ148" s="103" t="s">
        <v>282</v>
      </c>
      <c r="DE148" s="61">
        <v>35</v>
      </c>
      <c r="DG148">
        <v>35</v>
      </c>
    </row>
    <row r="149" spans="1:109" ht="30.75" customHeight="1">
      <c r="A149" s="271" t="s">
        <v>56</v>
      </c>
      <c r="B149" s="271"/>
      <c r="C149" s="271"/>
      <c r="D149" s="271"/>
      <c r="E149" s="272"/>
      <c r="F149" s="83" t="s">
        <v>212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/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1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103" t="s">
        <v>283</v>
      </c>
      <c r="BV149">
        <v>100</v>
      </c>
      <c r="DE149" s="61">
        <v>100</v>
      </c>
    </row>
    <row r="150" spans="1:121" ht="30.75" customHeight="1">
      <c r="A150" s="269"/>
      <c r="B150" s="269"/>
      <c r="C150" s="269"/>
      <c r="D150" s="269"/>
      <c r="E150" s="270"/>
      <c r="F150" s="85" t="s">
        <v>213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/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3"/>
      <c r="AI150" s="173"/>
      <c r="AJ150" s="174"/>
      <c r="AK150" s="167"/>
      <c r="AL150" s="168"/>
      <c r="AM150" s="159"/>
      <c r="AN150" s="161"/>
      <c r="AQ150" s="103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5" t="s">
        <v>57</v>
      </c>
      <c r="B151" s="255"/>
      <c r="C151" s="255"/>
      <c r="D151" s="255"/>
      <c r="E151" s="256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103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5"/>
      <c r="B152" s="255"/>
      <c r="C152" s="255"/>
      <c r="D152" s="255"/>
      <c r="E152" s="256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/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164"/>
      <c r="AI152" s="281"/>
      <c r="AJ152" s="282"/>
      <c r="AK152" s="171"/>
      <c r="AL152" s="172"/>
      <c r="AM152" s="159"/>
      <c r="AN152" s="161"/>
      <c r="AQ152" s="103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71" t="s">
        <v>280</v>
      </c>
      <c r="B153" s="271"/>
      <c r="C153" s="271"/>
      <c r="D153" s="271"/>
      <c r="E153" s="272"/>
      <c r="F153" s="71" t="s">
        <v>212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/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103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9"/>
      <c r="B154" s="269"/>
      <c r="C154" s="269"/>
      <c r="D154" s="269"/>
      <c r="E154" s="270"/>
      <c r="F154" s="101" t="s">
        <v>213</v>
      </c>
      <c r="G154" s="48">
        <f aca="true" t="shared" si="191" ref="G154:N154">IF(G153=0,"",завтракл*G153/1000)</f>
      </c>
      <c r="H154" s="47">
        <f t="shared" si="191"/>
      </c>
      <c r="I154" s="100">
        <f t="shared" si="191"/>
      </c>
      <c r="J154" s="100">
        <f t="shared" si="191"/>
      </c>
      <c r="K154" s="100">
        <f t="shared" si="191"/>
      </c>
      <c r="L154" s="100">
        <f t="shared" si="191"/>
      </c>
      <c r="M154" s="100">
        <f t="shared" si="191"/>
      </c>
      <c r="N154" s="73">
        <f t="shared" si="191"/>
      </c>
      <c r="O154" s="47">
        <f aca="true" t="shared" si="192" ref="O154:V154">IF(O153=0,"",обідл*O153/1000)</f>
      </c>
      <c r="P154" s="100">
        <f t="shared" si="192"/>
      </c>
      <c r="Q154" s="100">
        <f t="shared" si="192"/>
      </c>
      <c r="R154" s="100">
        <f t="shared" si="192"/>
      </c>
      <c r="S154" s="100">
        <f t="shared" si="192"/>
      </c>
      <c r="T154" s="100">
        <f t="shared" si="192"/>
      </c>
      <c r="U154" s="100">
        <f t="shared" si="192"/>
      </c>
      <c r="V154" s="100">
        <f t="shared" si="192"/>
      </c>
      <c r="W154" s="100">
        <f>IF(W153=0,"",полдникл*W153/1000)</f>
      </c>
      <c r="X154" s="100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100">
        <f t="shared" si="193"/>
      </c>
      <c r="AB154" s="100"/>
      <c r="AC154" s="100">
        <f t="shared" si="193"/>
      </c>
      <c r="AD154" s="100">
        <f t="shared" si="193"/>
      </c>
      <c r="AE154" s="100">
        <f t="shared" si="193"/>
      </c>
      <c r="AF154" s="100">
        <f t="shared" si="193"/>
      </c>
      <c r="AG154" s="73">
        <f t="shared" si="193"/>
      </c>
      <c r="AH154" s="163"/>
      <c r="AI154" s="173"/>
      <c r="AJ154" s="174"/>
      <c r="AK154" s="167"/>
      <c r="AL154" s="168"/>
      <c r="AM154" s="159"/>
      <c r="AN154" s="161"/>
      <c r="AQ154" s="103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281</v>
      </c>
      <c r="B155" s="196"/>
      <c r="C155" s="196"/>
      <c r="D155" s="196"/>
      <c r="E155" s="197"/>
      <c r="F155" s="71" t="s">
        <v>212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/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103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5" t="s">
        <v>213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2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/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2">
        <f t="shared" si="196"/>
      </c>
      <c r="AH156" s="164"/>
      <c r="AI156" s="279"/>
      <c r="AJ156" s="280"/>
      <c r="AK156" s="167"/>
      <c r="AL156" s="168"/>
      <c r="AM156" s="159"/>
      <c r="AN156" s="161"/>
      <c r="AQ156" s="103" t="s">
        <v>290</v>
      </c>
      <c r="AZ156">
        <v>10</v>
      </c>
      <c r="DE156" s="61">
        <v>125</v>
      </c>
      <c r="DK156">
        <v>42</v>
      </c>
    </row>
    <row r="157" spans="1:109" ht="30.75" customHeight="1">
      <c r="A157" s="271" t="s">
        <v>61</v>
      </c>
      <c r="B157" s="271"/>
      <c r="C157" s="271"/>
      <c r="D157" s="271"/>
      <c r="E157" s="272"/>
      <c r="F157" s="83" t="s">
        <v>212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/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2">
        <v>616015</v>
      </c>
      <c r="AI157" s="173">
        <f>AK157/сред</f>
        <v>0.002</v>
      </c>
      <c r="AJ157" s="174"/>
      <c r="AK157" s="165">
        <f>SUM(G158:AG158)</f>
        <v>0.038</v>
      </c>
      <c r="AL157" s="166"/>
      <c r="AM157" s="158">
        <f>IF(AK157=0,0,CV117)</f>
        <v>145</v>
      </c>
      <c r="AN157" s="160">
        <f>AK157*AM157</f>
        <v>5.51</v>
      </c>
      <c r="AQ157" s="103" t="s">
        <v>291</v>
      </c>
      <c r="AZ157">
        <v>10</v>
      </c>
      <c r="BP157">
        <v>50</v>
      </c>
      <c r="DE157" s="61">
        <v>125</v>
      </c>
    </row>
    <row r="158" spans="1:109" ht="30.75" customHeight="1">
      <c r="A158" s="269"/>
      <c r="B158" s="269"/>
      <c r="C158" s="269"/>
      <c r="D158" s="269"/>
      <c r="E158" s="270"/>
      <c r="F158" s="84" t="s">
        <v>213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0.038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/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3"/>
      <c r="AI158" s="173"/>
      <c r="AJ158" s="174"/>
      <c r="AK158" s="167"/>
      <c r="AL158" s="168"/>
      <c r="AM158" s="159"/>
      <c r="AN158" s="161"/>
      <c r="AQ158" s="103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60</v>
      </c>
      <c r="B159" s="196"/>
      <c r="C159" s="196"/>
      <c r="D159" s="196"/>
      <c r="E159" s="197"/>
      <c r="F159" s="83" t="s">
        <v>212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/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103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4" t="s">
        <v>213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/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3"/>
      <c r="AI160" s="173"/>
      <c r="AJ160" s="174"/>
      <c r="AK160" s="167"/>
      <c r="AL160" s="168"/>
      <c r="AM160" s="159"/>
      <c r="AN160" s="161"/>
      <c r="AQ160" s="103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71" t="s">
        <v>3</v>
      </c>
      <c r="B161" s="271"/>
      <c r="C161" s="271"/>
      <c r="D161" s="271"/>
      <c r="E161" s="272"/>
      <c r="F161" s="83" t="s">
        <v>212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/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103" t="s">
        <v>304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9"/>
      <c r="B162" s="269"/>
      <c r="C162" s="269"/>
      <c r="D162" s="269"/>
      <c r="E162" s="270"/>
      <c r="F162" s="84" t="s">
        <v>213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/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3"/>
      <c r="AI162" s="173"/>
      <c r="AJ162" s="174"/>
      <c r="AK162" s="167"/>
      <c r="AL162" s="168"/>
      <c r="AM162" s="159"/>
      <c r="AN162" s="161"/>
      <c r="AQ162" s="103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62</v>
      </c>
      <c r="B163" s="196"/>
      <c r="C163" s="196"/>
      <c r="D163" s="196"/>
      <c r="E163" s="197"/>
      <c r="F163" s="83" t="s">
        <v>212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/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2"/>
      <c r="AI163" s="173">
        <v>0.01</v>
      </c>
      <c r="AJ163" s="174"/>
      <c r="AK163" s="165">
        <f>AI163*сред</f>
        <v>0.19</v>
      </c>
      <c r="AL163" s="166"/>
      <c r="AM163" s="158">
        <v>4.07</v>
      </c>
      <c r="AN163" s="160">
        <f>AK163*AM163</f>
        <v>0.7733000000000001</v>
      </c>
      <c r="AQ163" s="103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4" t="s">
        <v>213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/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3"/>
      <c r="AI164" s="173"/>
      <c r="AJ164" s="174"/>
      <c r="AK164" s="167"/>
      <c r="AL164" s="168"/>
      <c r="AM164" s="159"/>
      <c r="AN164" s="161"/>
      <c r="AQ164" s="103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71" t="s">
        <v>63</v>
      </c>
      <c r="B165" s="271"/>
      <c r="C165" s="271"/>
      <c r="D165" s="271"/>
      <c r="E165" s="272"/>
      <c r="F165" s="83" t="s">
        <v>212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2"/>
      <c r="AI165" s="173">
        <f>AK165/сред</f>
        <v>0</v>
      </c>
      <c r="AJ165" s="174"/>
      <c r="AK165" s="165">
        <f>SUM(G166:AG166)</f>
        <v>0</v>
      </c>
      <c r="AL165" s="166"/>
      <c r="AM165" s="158">
        <f>IF(AK165=0,0,CZ117)</f>
        <v>0</v>
      </c>
      <c r="AN165" s="160">
        <f>AK165*AM165</f>
        <v>0</v>
      </c>
      <c r="AQ165" s="103" t="s">
        <v>298</v>
      </c>
      <c r="AT165">
        <v>160</v>
      </c>
      <c r="CI165">
        <v>15</v>
      </c>
      <c r="CJ165">
        <v>15</v>
      </c>
      <c r="DE165" s="61" t="s">
        <v>323</v>
      </c>
    </row>
    <row r="166" spans="1:109" ht="30.75" customHeight="1">
      <c r="A166" s="269"/>
      <c r="B166" s="269"/>
      <c r="C166" s="269"/>
      <c r="D166" s="269"/>
      <c r="E166" s="270"/>
      <c r="F166" s="84" t="s">
        <v>213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3"/>
      <c r="AI166" s="173"/>
      <c r="AJ166" s="174"/>
      <c r="AK166" s="167"/>
      <c r="AL166" s="168"/>
      <c r="AM166" s="159"/>
      <c r="AN166" s="161"/>
      <c r="AQ166" s="103" t="s">
        <v>299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64</v>
      </c>
      <c r="B167" s="196"/>
      <c r="C167" s="196"/>
      <c r="D167" s="196"/>
      <c r="E167" s="197"/>
      <c r="F167" s="83" t="s">
        <v>212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/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103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4" t="s">
        <v>213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/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3"/>
      <c r="AI168" s="173"/>
      <c r="AJ168" s="174"/>
      <c r="AK168" s="167"/>
      <c r="AL168" s="168"/>
      <c r="AM168" s="159"/>
      <c r="AN168" s="161"/>
      <c r="AQ168" s="103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65</v>
      </c>
      <c r="B169" s="196"/>
      <c r="C169" s="196"/>
      <c r="D169" s="196"/>
      <c r="E169" s="197"/>
      <c r="F169" s="83" t="s">
        <v>212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/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103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4" t="s">
        <v>213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/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3"/>
      <c r="AI170" s="173"/>
      <c r="AJ170" s="174"/>
      <c r="AK170" s="167"/>
      <c r="AL170" s="168"/>
      <c r="AM170" s="159"/>
      <c r="AN170" s="161"/>
      <c r="AQ170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66</v>
      </c>
      <c r="B171" s="196"/>
      <c r="C171" s="196"/>
      <c r="D171" s="196"/>
      <c r="E171" s="197"/>
      <c r="F171" s="83" t="s">
        <v>212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/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62"/>
      <c r="AI171" s="173">
        <f>AK171/сред</f>
        <v>0.001</v>
      </c>
      <c r="AJ171" s="174"/>
      <c r="AK171" s="165">
        <f>SUM(G172:AG172)</f>
        <v>0.019</v>
      </c>
      <c r="AL171" s="166"/>
      <c r="AM171" s="158">
        <f>IF(AK171=0,0,DC117)</f>
        <v>81.11</v>
      </c>
      <c r="AN171" s="160">
        <f>AK171*AM171</f>
        <v>1.5410899999999998</v>
      </c>
      <c r="AQ171" s="110" t="s">
        <v>325</v>
      </c>
      <c r="BW171">
        <v>22</v>
      </c>
      <c r="CF171">
        <v>40</v>
      </c>
      <c r="DE171" s="61">
        <v>180</v>
      </c>
    </row>
    <row r="172" spans="1:40" ht="30.75" customHeight="1">
      <c r="A172" s="196"/>
      <c r="B172" s="196"/>
      <c r="C172" s="196"/>
      <c r="D172" s="196"/>
      <c r="E172" s="197"/>
      <c r="F172" s="84" t="s">
        <v>213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/>
      <c r="AC172" s="49">
        <f t="shared" si="220"/>
      </c>
      <c r="AD172" s="45">
        <f t="shared" si="220"/>
      </c>
      <c r="AE172" s="49">
        <f t="shared" si="220"/>
        <v>0.019</v>
      </c>
      <c r="AF172" s="45">
        <f t="shared" si="220"/>
      </c>
      <c r="AG172" s="78">
        <f t="shared" si="220"/>
      </c>
      <c r="AH172" s="163"/>
      <c r="AI172" s="173"/>
      <c r="AJ172" s="174"/>
      <c r="AK172" s="167"/>
      <c r="AL172" s="168"/>
      <c r="AM172" s="159"/>
      <c r="AN172" s="161"/>
    </row>
    <row r="173" spans="1:40" ht="30.75" customHeight="1">
      <c r="A173" s="196" t="s">
        <v>168</v>
      </c>
      <c r="B173" s="196"/>
      <c r="C173" s="196"/>
      <c r="D173" s="196"/>
      <c r="E173" s="197"/>
      <c r="F173" s="83" t="s">
        <v>212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/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</row>
    <row r="174" spans="1:40" ht="30.75" customHeight="1">
      <c r="A174" s="196"/>
      <c r="B174" s="196"/>
      <c r="C174" s="196"/>
      <c r="D174" s="196"/>
      <c r="E174" s="197"/>
      <c r="F174" s="84" t="s">
        <v>213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/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3"/>
      <c r="AI174" s="173"/>
      <c r="AJ174" s="174"/>
      <c r="AK174" s="167"/>
      <c r="AL174" s="168"/>
      <c r="AM174" s="159"/>
      <c r="AN174" s="161"/>
    </row>
    <row r="175" spans="1:40" ht="30.75" customHeight="1">
      <c r="A175" s="255" t="s">
        <v>169</v>
      </c>
      <c r="B175" s="255"/>
      <c r="C175" s="255"/>
      <c r="D175" s="255"/>
      <c r="E175" s="256"/>
      <c r="F175" s="83" t="s">
        <v>212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1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v>2</v>
      </c>
      <c r="AB175" s="38"/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2"/>
      <c r="AI175" s="173">
        <f>AK175/сред</f>
        <v>0.0029999999999999996</v>
      </c>
      <c r="AJ175" s="174"/>
      <c r="AK175" s="165">
        <f>SUM(G176:AG176)</f>
        <v>0.056999999999999995</v>
      </c>
      <c r="AL175" s="166"/>
      <c r="AM175" s="158">
        <f>IF(AK175=0,0,DI117)</f>
        <v>51</v>
      </c>
      <c r="AN175" s="160">
        <f>AK175*AM175</f>
        <v>2.9069999999999996</v>
      </c>
    </row>
    <row r="176" spans="1:40" ht="30.75" customHeight="1">
      <c r="A176" s="257"/>
      <c r="B176" s="257"/>
      <c r="C176" s="257"/>
      <c r="D176" s="257"/>
      <c r="E176" s="258"/>
      <c r="F176" s="84" t="s">
        <v>213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0.019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0.038</v>
      </c>
      <c r="AB176" s="46"/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3"/>
      <c r="AI176" s="173"/>
      <c r="AJ176" s="174"/>
      <c r="AK176" s="167"/>
      <c r="AL176" s="168"/>
      <c r="AM176" s="159"/>
      <c r="AN176" s="161"/>
    </row>
    <row r="177" spans="1:40" ht="30.75" customHeight="1">
      <c r="A177" s="255" t="s">
        <v>67</v>
      </c>
      <c r="B177" s="255"/>
      <c r="C177" s="255"/>
      <c r="D177" s="255"/>
      <c r="E177" s="256"/>
      <c r="F177" s="83" t="s">
        <v>212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/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2"/>
      <c r="AI177" s="173"/>
      <c r="AJ177" s="174"/>
      <c r="AK177" s="165">
        <f>AI177*сред</f>
        <v>0</v>
      </c>
      <c r="AL177" s="166"/>
      <c r="AM177" s="158"/>
      <c r="AN177" s="160">
        <f>AK177*AM177</f>
        <v>0</v>
      </c>
    </row>
    <row r="178" spans="1:40" ht="30.75" customHeight="1">
      <c r="A178" s="255"/>
      <c r="B178" s="255"/>
      <c r="C178" s="255"/>
      <c r="D178" s="255"/>
      <c r="E178" s="256"/>
      <c r="F178" s="84" t="s">
        <v>213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/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3"/>
      <c r="AI178" s="173"/>
      <c r="AJ178" s="174"/>
      <c r="AK178" s="167"/>
      <c r="AL178" s="168"/>
      <c r="AM178" s="159"/>
      <c r="AN178" s="161"/>
    </row>
    <row r="179" spans="1:40" ht="30.75" customHeight="1">
      <c r="A179" s="319" t="s">
        <v>220</v>
      </c>
      <c r="B179" s="320"/>
      <c r="C179" s="320"/>
      <c r="D179" s="320"/>
      <c r="E179" s="321"/>
      <c r="F179" s="86" t="s">
        <v>212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/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</row>
    <row r="180" spans="1:40" ht="30.75" customHeight="1">
      <c r="A180" s="322"/>
      <c r="B180" s="323"/>
      <c r="C180" s="323"/>
      <c r="D180" s="323"/>
      <c r="E180" s="324"/>
      <c r="F180" s="87" t="s">
        <v>213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/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3"/>
      <c r="AI180" s="173"/>
      <c r="AJ180" s="174"/>
      <c r="AK180" s="167"/>
      <c r="AL180" s="168"/>
      <c r="AM180" s="159"/>
      <c r="AN180" s="161"/>
    </row>
    <row r="181" spans="1:40" ht="30.75" customHeight="1">
      <c r="A181" s="268" t="s">
        <v>234</v>
      </c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317" t="s">
        <v>227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303</v>
      </c>
      <c r="AI181" s="60"/>
      <c r="AJ181" s="60"/>
      <c r="AK181" s="60"/>
      <c r="AL181" s="60"/>
      <c r="AM181" s="157">
        <f>SUM(AN25:AN178)</f>
        <v>1358.17373</v>
      </c>
      <c r="AN181" s="157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59" t="s">
        <v>228</v>
      </c>
      <c r="B183" s="260"/>
      <c r="C183" s="260"/>
      <c r="D183" s="261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62"/>
      <c r="B184" s="263"/>
      <c r="C184" s="263"/>
      <c r="D184" s="264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62"/>
      <c r="B185" s="263"/>
      <c r="C185" s="263"/>
      <c r="D185" s="264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62"/>
      <c r="B186" s="263"/>
      <c r="C186" s="263"/>
      <c r="D186" s="264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62"/>
      <c r="B187" s="263"/>
      <c r="C187" s="263"/>
      <c r="D187" s="264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62"/>
      <c r="B188" s="263"/>
      <c r="C188" s="263"/>
      <c r="D188" s="264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62"/>
      <c r="B189" s="263"/>
      <c r="C189" s="263"/>
      <c r="D189" s="264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62"/>
      <c r="B190" s="263"/>
      <c r="C190" s="263"/>
      <c r="D190" s="264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62"/>
      <c r="B191" s="263"/>
      <c r="C191" s="263"/>
      <c r="D191" s="264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62"/>
      <c r="B192" s="263"/>
      <c r="C192" s="263"/>
      <c r="D192" s="264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62"/>
      <c r="B193" s="263"/>
      <c r="C193" s="263"/>
      <c r="D193" s="264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62"/>
      <c r="B194" s="263"/>
      <c r="C194" s="263"/>
      <c r="D194" s="264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62"/>
      <c r="B195" s="263"/>
      <c r="C195" s="263"/>
      <c r="D195" s="264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62"/>
      <c r="B196" s="263"/>
      <c r="C196" s="263"/>
      <c r="D196" s="264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62"/>
      <c r="B197" s="263"/>
      <c r="C197" s="263"/>
      <c r="D197" s="264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62"/>
      <c r="B198" s="263"/>
      <c r="C198" s="263"/>
      <c r="D198" s="264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62"/>
      <c r="B199" s="263"/>
      <c r="C199" s="263"/>
      <c r="D199" s="264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62"/>
      <c r="B200" s="263"/>
      <c r="C200" s="263"/>
      <c r="D200" s="264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62"/>
      <c r="B201" s="263"/>
      <c r="C201" s="263"/>
      <c r="D201" s="264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62"/>
      <c r="B202" s="263"/>
      <c r="C202" s="263"/>
      <c r="D202" s="264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62"/>
      <c r="B203" s="263"/>
      <c r="C203" s="263"/>
      <c r="D203" s="264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62"/>
      <c r="B204" s="263"/>
      <c r="C204" s="263"/>
      <c r="D204" s="264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62"/>
      <c r="B205" s="263"/>
      <c r="C205" s="263"/>
      <c r="D205" s="264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2"/>
      <c r="B206" s="263"/>
      <c r="C206" s="263"/>
      <c r="D206" s="264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2"/>
      <c r="B207" s="263"/>
      <c r="C207" s="263"/>
      <c r="D207" s="264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2"/>
      <c r="B208" s="263"/>
      <c r="C208" s="263"/>
      <c r="D208" s="264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2"/>
      <c r="B209" s="263"/>
      <c r="C209" s="263"/>
      <c r="D209" s="264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2"/>
      <c r="B210" s="263"/>
      <c r="C210" s="263"/>
      <c r="D210" s="264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2"/>
      <c r="B211" s="263"/>
      <c r="C211" s="263"/>
      <c r="D211" s="264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2"/>
      <c r="B212" s="263"/>
      <c r="C212" s="263"/>
      <c r="D212" s="264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2"/>
      <c r="B213" s="263"/>
      <c r="C213" s="263"/>
      <c r="D213" s="264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5"/>
      <c r="B214" s="266"/>
      <c r="C214" s="266"/>
      <c r="D214" s="267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46" t="s">
        <v>229</v>
      </c>
      <c r="B222" s="247"/>
      <c r="C222" s="247"/>
      <c r="D222" s="248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9"/>
      <c r="B223" s="250"/>
      <c r="C223" s="250"/>
      <c r="D223" s="251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9"/>
      <c r="B224" s="250"/>
      <c r="C224" s="250"/>
      <c r="D224" s="251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9"/>
      <c r="B225" s="250"/>
      <c r="C225" s="250"/>
      <c r="D225" s="251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9"/>
      <c r="B226" s="250"/>
      <c r="C226" s="250"/>
      <c r="D226" s="251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9"/>
      <c r="B227" s="250"/>
      <c r="C227" s="250"/>
      <c r="D227" s="251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9"/>
      <c r="B228" s="250"/>
      <c r="C228" s="250"/>
      <c r="D228" s="251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9"/>
      <c r="B229" s="250"/>
      <c r="C229" s="250"/>
      <c r="D229" s="251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9"/>
      <c r="B230" s="250"/>
      <c r="C230" s="250"/>
      <c r="D230" s="251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9"/>
      <c r="B231" s="250"/>
      <c r="C231" s="250"/>
      <c r="D231" s="251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9"/>
      <c r="B232" s="250"/>
      <c r="C232" s="250"/>
      <c r="D232" s="251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9"/>
      <c r="B233" s="250"/>
      <c r="C233" s="250"/>
      <c r="D233" s="251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9"/>
      <c r="B234" s="250"/>
      <c r="C234" s="250"/>
      <c r="D234" s="251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9"/>
      <c r="B235" s="250"/>
      <c r="C235" s="250"/>
      <c r="D235" s="251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9"/>
      <c r="B236" s="250"/>
      <c r="C236" s="250"/>
      <c r="D236" s="251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9"/>
      <c r="B237" s="250"/>
      <c r="C237" s="250"/>
      <c r="D237" s="251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9"/>
      <c r="B238" s="250"/>
      <c r="C238" s="250"/>
      <c r="D238" s="251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9"/>
      <c r="B239" s="250"/>
      <c r="C239" s="250"/>
      <c r="D239" s="251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9"/>
      <c r="B240" s="250"/>
      <c r="C240" s="250"/>
      <c r="D240" s="251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9"/>
      <c r="B241" s="250"/>
      <c r="C241" s="250"/>
      <c r="D241" s="251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9"/>
      <c r="B242" s="250"/>
      <c r="C242" s="250"/>
      <c r="D242" s="251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9"/>
      <c r="B243" s="250"/>
      <c r="C243" s="250"/>
      <c r="D243" s="251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9"/>
      <c r="B244" s="250"/>
      <c r="C244" s="250"/>
      <c r="D244" s="251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9"/>
      <c r="B245" s="250"/>
      <c r="C245" s="250"/>
      <c r="D245" s="251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9"/>
      <c r="B246" s="250"/>
      <c r="C246" s="250"/>
      <c r="D246" s="251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9"/>
      <c r="B247" s="250"/>
      <c r="C247" s="250"/>
      <c r="D247" s="251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9"/>
      <c r="B248" s="250"/>
      <c r="C248" s="250"/>
      <c r="D248" s="251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9"/>
      <c r="B249" s="250"/>
      <c r="C249" s="250"/>
      <c r="D249" s="251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9"/>
      <c r="B250" s="250"/>
      <c r="C250" s="250"/>
      <c r="D250" s="251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9"/>
      <c r="B251" s="250"/>
      <c r="C251" s="250"/>
      <c r="D251" s="251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9"/>
      <c r="B252" s="250"/>
      <c r="C252" s="250"/>
      <c r="D252" s="251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9"/>
      <c r="B253" s="250"/>
      <c r="C253" s="250"/>
      <c r="D253" s="251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9"/>
      <c r="B254" s="250"/>
      <c r="C254" s="250"/>
      <c r="D254" s="251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9"/>
      <c r="B255" s="250"/>
      <c r="C255" s="250"/>
      <c r="D255" s="251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9"/>
      <c r="B256" s="250"/>
      <c r="C256" s="250"/>
      <c r="D256" s="251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2"/>
      <c r="B257" s="253"/>
      <c r="C257" s="253"/>
      <c r="D257" s="254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7" t="s">
        <v>230</v>
      </c>
      <c r="B263" s="238"/>
      <c r="C263" s="238"/>
      <c r="D263" s="239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0"/>
      <c r="B264" s="241"/>
      <c r="C264" s="241"/>
      <c r="D264" s="242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0"/>
      <c r="B265" s="241"/>
      <c r="C265" s="241"/>
      <c r="D265" s="242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0"/>
      <c r="B266" s="241"/>
      <c r="C266" s="241"/>
      <c r="D266" s="242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0"/>
      <c r="B267" s="241"/>
      <c r="C267" s="241"/>
      <c r="D267" s="242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0"/>
      <c r="B268" s="241"/>
      <c r="C268" s="241"/>
      <c r="D268" s="242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0"/>
      <c r="B269" s="241"/>
      <c r="C269" s="241"/>
      <c r="D269" s="242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0"/>
      <c r="B270" s="241"/>
      <c r="C270" s="241"/>
      <c r="D270" s="242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0"/>
      <c r="B271" s="241"/>
      <c r="C271" s="241"/>
      <c r="D271" s="242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0"/>
      <c r="B272" s="241"/>
      <c r="C272" s="241"/>
      <c r="D272" s="242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0"/>
      <c r="B273" s="241"/>
      <c r="C273" s="241"/>
      <c r="D273" s="242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0"/>
      <c r="B274" s="241"/>
      <c r="C274" s="241"/>
      <c r="D274" s="242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3"/>
      <c r="B275" s="244"/>
      <c r="C275" s="244"/>
      <c r="D275" s="245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7" t="s">
        <v>231</v>
      </c>
      <c r="B283" s="238"/>
      <c r="C283" s="238"/>
      <c r="D283" s="239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0"/>
      <c r="B284" s="241"/>
      <c r="C284" s="241"/>
      <c r="D284" s="242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0"/>
      <c r="B285" s="241"/>
      <c r="C285" s="241"/>
      <c r="D285" s="242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0"/>
      <c r="B286" s="241"/>
      <c r="C286" s="241"/>
      <c r="D286" s="242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0"/>
      <c r="B287" s="241"/>
      <c r="C287" s="241"/>
      <c r="D287" s="242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0"/>
      <c r="B288" s="241"/>
      <c r="C288" s="241"/>
      <c r="D288" s="242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0"/>
      <c r="B289" s="241"/>
      <c r="C289" s="241"/>
      <c r="D289" s="242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0"/>
      <c r="B290" s="241"/>
      <c r="C290" s="241"/>
      <c r="D290" s="242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0"/>
      <c r="B291" s="241"/>
      <c r="C291" s="241"/>
      <c r="D291" s="242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0"/>
      <c r="B292" s="241"/>
      <c r="C292" s="241"/>
      <c r="D292" s="242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0"/>
      <c r="B293" s="241"/>
      <c r="C293" s="241"/>
      <c r="D293" s="242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0"/>
      <c r="B294" s="241"/>
      <c r="C294" s="241"/>
      <c r="D294" s="242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0"/>
      <c r="B295" s="241"/>
      <c r="C295" s="241"/>
      <c r="D295" s="242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0"/>
      <c r="B296" s="241"/>
      <c r="C296" s="241"/>
      <c r="D296" s="242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0"/>
      <c r="B297" s="241"/>
      <c r="C297" s="241"/>
      <c r="D297" s="242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0"/>
      <c r="B298" s="241"/>
      <c r="C298" s="241"/>
      <c r="D298" s="242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0"/>
      <c r="B299" s="241"/>
      <c r="C299" s="241"/>
      <c r="D299" s="242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0"/>
      <c r="B300" s="241"/>
      <c r="C300" s="241"/>
      <c r="D300" s="242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0"/>
      <c r="B301" s="241"/>
      <c r="C301" s="241"/>
      <c r="D301" s="242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0"/>
      <c r="B302" s="241"/>
      <c r="C302" s="241"/>
      <c r="D302" s="242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0"/>
      <c r="B303" s="241"/>
      <c r="C303" s="241"/>
      <c r="D303" s="242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0"/>
      <c r="B304" s="241"/>
      <c r="C304" s="241"/>
      <c r="D304" s="242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0"/>
      <c r="B305" s="241"/>
      <c r="C305" s="241"/>
      <c r="D305" s="242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0"/>
      <c r="B306" s="241"/>
      <c r="C306" s="241"/>
      <c r="D306" s="242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0"/>
      <c r="B307" s="241"/>
      <c r="C307" s="241"/>
      <c r="D307" s="242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0"/>
      <c r="B308" s="241"/>
      <c r="C308" s="241"/>
      <c r="D308" s="242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0"/>
      <c r="B309" s="241"/>
      <c r="C309" s="241"/>
      <c r="D309" s="242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0"/>
      <c r="B310" s="241"/>
      <c r="C310" s="241"/>
      <c r="D310" s="242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0"/>
      <c r="B311" s="241"/>
      <c r="C311" s="241"/>
      <c r="D311" s="242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0"/>
      <c r="B312" s="241"/>
      <c r="C312" s="241"/>
      <c r="D312" s="242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0"/>
      <c r="B313" s="241"/>
      <c r="C313" s="241"/>
      <c r="D313" s="242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0"/>
      <c r="B314" s="241"/>
      <c r="C314" s="241"/>
      <c r="D314" s="242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3"/>
      <c r="B315" s="244"/>
      <c r="C315" s="244"/>
      <c r="D315" s="245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5"/>
      <c r="B445" s="315"/>
      <c r="C445" s="315"/>
      <c r="D445" s="315"/>
      <c r="E445" s="316"/>
    </row>
    <row r="446" spans="1:5" ht="12.75">
      <c r="A446" s="255"/>
      <c r="B446" s="255"/>
      <c r="C446" s="255"/>
      <c r="D446" s="255"/>
      <c r="E446" s="256"/>
    </row>
    <row r="447" spans="1:5" ht="12.75">
      <c r="A447" s="255"/>
      <c r="B447" s="255"/>
      <c r="C447" s="255"/>
      <c r="D447" s="255"/>
      <c r="E447" s="256"/>
    </row>
    <row r="448" spans="1:5" ht="12.75">
      <c r="A448" s="255"/>
      <c r="B448" s="255"/>
      <c r="C448" s="255"/>
      <c r="D448" s="255"/>
      <c r="E448" s="256"/>
    </row>
    <row r="449" spans="1:5" ht="12.75">
      <c r="A449" s="255"/>
      <c r="B449" s="255"/>
      <c r="C449" s="255"/>
      <c r="D449" s="255"/>
      <c r="E449" s="256"/>
    </row>
    <row r="450" spans="1:5" ht="12.75">
      <c r="A450" s="255"/>
      <c r="B450" s="255"/>
      <c r="C450" s="255"/>
      <c r="D450" s="255"/>
      <c r="E450" s="256"/>
    </row>
  </sheetData>
  <sheetProtection/>
  <mergeCells count="590">
    <mergeCell ref="AK179:AL180"/>
    <mergeCell ref="W181:AG181"/>
    <mergeCell ref="A179:E180"/>
    <mergeCell ref="AI179:AJ180"/>
    <mergeCell ref="AH179:AH180"/>
    <mergeCell ref="A415:E416"/>
    <mergeCell ref="A449:E450"/>
    <mergeCell ref="A447:E448"/>
    <mergeCell ref="A425:E426"/>
    <mergeCell ref="A427:E428"/>
    <mergeCell ref="A429:E430"/>
    <mergeCell ref="A439:E440"/>
    <mergeCell ref="A431:E432"/>
    <mergeCell ref="A127:E128"/>
    <mergeCell ref="A95:E96"/>
    <mergeCell ref="A423:E424"/>
    <mergeCell ref="A437:E438"/>
    <mergeCell ref="A445:E446"/>
    <mergeCell ref="A433:E434"/>
    <mergeCell ref="A435:E436"/>
    <mergeCell ref="A417:E418"/>
    <mergeCell ref="A419:E420"/>
    <mergeCell ref="O89:O90"/>
    <mergeCell ref="P89:P90"/>
    <mergeCell ref="V89:V90"/>
    <mergeCell ref="A163:E164"/>
    <mergeCell ref="A165:E166"/>
    <mergeCell ref="A169:E170"/>
    <mergeCell ref="A99:E100"/>
    <mergeCell ref="A129:E130"/>
    <mergeCell ref="A123:E124"/>
    <mergeCell ref="A125:E126"/>
    <mergeCell ref="AI147:AJ148"/>
    <mergeCell ref="AI153:AJ154"/>
    <mergeCell ref="A171:E172"/>
    <mergeCell ref="A409:E410"/>
    <mergeCell ref="A405:E406"/>
    <mergeCell ref="U89:U90"/>
    <mergeCell ref="G89:G90"/>
    <mergeCell ref="A143:E144"/>
    <mergeCell ref="F89:F90"/>
    <mergeCell ref="A91:E92"/>
    <mergeCell ref="H89:H90"/>
    <mergeCell ref="A139:E140"/>
    <mergeCell ref="A141:E142"/>
    <mergeCell ref="A411:E412"/>
    <mergeCell ref="A413:E414"/>
    <mergeCell ref="AI121:AJ122"/>
    <mergeCell ref="AI115:AJ116"/>
    <mergeCell ref="A135:E136"/>
    <mergeCell ref="A137:E138"/>
    <mergeCell ref="AI145:AJ146"/>
    <mergeCell ref="AH103:AH104"/>
    <mergeCell ref="AH105:AH106"/>
    <mergeCell ref="AH107:AH108"/>
    <mergeCell ref="AH109:AH110"/>
    <mergeCell ref="AA89:AA90"/>
    <mergeCell ref="A443:E444"/>
    <mergeCell ref="A441:E442"/>
    <mergeCell ref="R89:R90"/>
    <mergeCell ref="S89:S90"/>
    <mergeCell ref="T89:T90"/>
    <mergeCell ref="AH113:AH114"/>
    <mergeCell ref="AI129:AJ130"/>
    <mergeCell ref="AH177:AH178"/>
    <mergeCell ref="AI177:AJ178"/>
    <mergeCell ref="AI123:AJ124"/>
    <mergeCell ref="AI131:AJ132"/>
    <mergeCell ref="AI133:AJ134"/>
    <mergeCell ref="AI165:AJ166"/>
    <mergeCell ref="AI143:AJ144"/>
    <mergeCell ref="AI161:AJ162"/>
    <mergeCell ref="A421:E422"/>
    <mergeCell ref="A407:E408"/>
    <mergeCell ref="A115:E116"/>
    <mergeCell ref="A133:E134"/>
    <mergeCell ref="A173:E174"/>
    <mergeCell ref="A147:E148"/>
    <mergeCell ref="A403:E404"/>
    <mergeCell ref="A149:E150"/>
    <mergeCell ref="A145:E146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W89:W90"/>
    <mergeCell ref="AH27:AH28"/>
    <mergeCell ref="AH29:AH30"/>
    <mergeCell ref="C6:E8"/>
    <mergeCell ref="F6:G8"/>
    <mergeCell ref="Q13:S14"/>
    <mergeCell ref="H9:J12"/>
    <mergeCell ref="H6:J8"/>
    <mergeCell ref="AH37:AH38"/>
    <mergeCell ref="AH39:AH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03:AJ104"/>
    <mergeCell ref="AI105:AJ106"/>
    <mergeCell ref="AI111:AJ112"/>
    <mergeCell ref="AI113:AJ114"/>
    <mergeCell ref="AI107:AJ108"/>
    <mergeCell ref="AI109:AJ110"/>
    <mergeCell ref="AK117:AL118"/>
    <mergeCell ref="AK119:AL120"/>
    <mergeCell ref="AK121:AL122"/>
    <mergeCell ref="AK123:AL124"/>
    <mergeCell ref="AK127:AL128"/>
    <mergeCell ref="AK129:AL130"/>
    <mergeCell ref="AK157:AL158"/>
    <mergeCell ref="AK149:AL150"/>
    <mergeCell ref="AK151:AL152"/>
    <mergeCell ref="AK153:AL154"/>
    <mergeCell ref="AK155:AL156"/>
    <mergeCell ref="AK125:AL126"/>
    <mergeCell ref="AK131:AL132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3:AL114"/>
    <mergeCell ref="AK115:AL116"/>
    <mergeCell ref="AK101:AL102"/>
    <mergeCell ref="AK103:AL104"/>
    <mergeCell ref="AK105:AL106"/>
    <mergeCell ref="AK107:AL108"/>
    <mergeCell ref="AK109:AL110"/>
    <mergeCell ref="AK59:AL60"/>
    <mergeCell ref="AK81:AL82"/>
    <mergeCell ref="AK65:AL66"/>
    <mergeCell ref="AK67:AL68"/>
    <mergeCell ref="AK89:AL90"/>
    <mergeCell ref="AK111:AL112"/>
    <mergeCell ref="AK39:AL40"/>
    <mergeCell ref="AI77:AJ78"/>
    <mergeCell ref="AI49:AJ50"/>
    <mergeCell ref="AI51:AJ52"/>
    <mergeCell ref="AI43:AJ44"/>
    <mergeCell ref="AI45:AJ46"/>
    <mergeCell ref="AI47:AJ48"/>
    <mergeCell ref="AK53:AL54"/>
    <mergeCell ref="AK55:AL56"/>
    <mergeCell ref="AK57:AL58"/>
    <mergeCell ref="AK33:AL34"/>
    <mergeCell ref="AK41:AL42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I79:AJ80"/>
    <mergeCell ref="AI81:AJ82"/>
    <mergeCell ref="AI71:AJ72"/>
    <mergeCell ref="AI75:AJ76"/>
    <mergeCell ref="AI73:AJ74"/>
    <mergeCell ref="AH41:AH42"/>
    <mergeCell ref="AI41:AJ42"/>
    <mergeCell ref="AI85:AJ86"/>
    <mergeCell ref="AI95:AJ96"/>
    <mergeCell ref="AI93:AJ94"/>
    <mergeCell ref="AE89:AE90"/>
    <mergeCell ref="AH85:AH86"/>
    <mergeCell ref="AH87:AH88"/>
    <mergeCell ref="AH95:AH96"/>
    <mergeCell ref="AI87:AJ88"/>
    <mergeCell ref="AI89:AJ90"/>
    <mergeCell ref="X89:X90"/>
    <mergeCell ref="Y89:Y90"/>
    <mergeCell ref="Z89:Z90"/>
    <mergeCell ref="AH93:AH94"/>
    <mergeCell ref="AB89:AB90"/>
    <mergeCell ref="AC89:AC90"/>
    <mergeCell ref="AG89:AG90"/>
    <mergeCell ref="AH91:AH92"/>
    <mergeCell ref="AH89:AH90"/>
    <mergeCell ref="AD89:AD90"/>
    <mergeCell ref="A111:E112"/>
    <mergeCell ref="A113:E114"/>
    <mergeCell ref="AI97:AJ98"/>
    <mergeCell ref="A101:E102"/>
    <mergeCell ref="A103:E104"/>
    <mergeCell ref="AI99:AJ100"/>
    <mergeCell ref="AI101:AJ102"/>
    <mergeCell ref="AH97:AH98"/>
    <mergeCell ref="A97:E98"/>
    <mergeCell ref="AH99:AH100"/>
    <mergeCell ref="A77:E78"/>
    <mergeCell ref="A79:E80"/>
    <mergeCell ref="A81:E82"/>
    <mergeCell ref="A151:E152"/>
    <mergeCell ref="A119:E120"/>
    <mergeCell ref="A121:E122"/>
    <mergeCell ref="A107:E108"/>
    <mergeCell ref="A105:E106"/>
    <mergeCell ref="A117:E118"/>
    <mergeCell ref="A109:E11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45:E46"/>
    <mergeCell ref="A47:E48"/>
    <mergeCell ref="A57:E58"/>
    <mergeCell ref="A59:E60"/>
    <mergeCell ref="A61:E62"/>
    <mergeCell ref="A63:E64"/>
    <mergeCell ref="A35:E36"/>
    <mergeCell ref="A43:E44"/>
    <mergeCell ref="A155:E156"/>
    <mergeCell ref="A157:E158"/>
    <mergeCell ref="A27:E28"/>
    <mergeCell ref="A29:E30"/>
    <mergeCell ref="A31:E32"/>
    <mergeCell ref="A33:E34"/>
    <mergeCell ref="A73:E74"/>
    <mergeCell ref="A75:E76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77:E178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127:AH128"/>
    <mergeCell ref="AH129:AH130"/>
    <mergeCell ref="AH73:AH74"/>
    <mergeCell ref="AH75:AH76"/>
    <mergeCell ref="AH81:AH82"/>
    <mergeCell ref="AH83:AH84"/>
    <mergeCell ref="AH77:AH78"/>
    <mergeCell ref="AH79:AH80"/>
    <mergeCell ref="AH101:AH102"/>
    <mergeCell ref="AH111:AH112"/>
    <mergeCell ref="AH115:AH116"/>
    <mergeCell ref="AH117:AH118"/>
    <mergeCell ref="AH119:AH120"/>
    <mergeCell ref="AH121:AH122"/>
    <mergeCell ref="AH123:AH124"/>
    <mergeCell ref="AH125:AH126"/>
    <mergeCell ref="AH161:AH162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9:AH150"/>
    <mergeCell ref="AH151:AH152"/>
    <mergeCell ref="AH153:AH154"/>
    <mergeCell ref="AH155:AH156"/>
    <mergeCell ref="AH157:AH158"/>
    <mergeCell ref="AH159:AH160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47:AH148"/>
    <mergeCell ref="AM33:AM34"/>
    <mergeCell ref="AN33:AN34"/>
    <mergeCell ref="AM35:AM36"/>
    <mergeCell ref="AN35:AN36"/>
    <mergeCell ref="AN31:AN32"/>
    <mergeCell ref="AM25:AM26"/>
    <mergeCell ref="AN25:AN26"/>
    <mergeCell ref="AM27:AM28"/>
    <mergeCell ref="AN27:AN28"/>
    <mergeCell ref="AM31:AM32"/>
    <mergeCell ref="AM43:AM44"/>
    <mergeCell ref="AN43:AN44"/>
    <mergeCell ref="AM39:AM40"/>
    <mergeCell ref="AN39:AN40"/>
    <mergeCell ref="AM37:AM38"/>
    <mergeCell ref="AN37:AN38"/>
    <mergeCell ref="AM41:AM42"/>
    <mergeCell ref="AN41:AN42"/>
    <mergeCell ref="AM59:AM60"/>
    <mergeCell ref="AN59:AN60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75:AM76"/>
    <mergeCell ref="AN75:AN76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91:AM92"/>
    <mergeCell ref="AN91:AN92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107:AM108"/>
    <mergeCell ref="AN107:AN108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23:AM124"/>
    <mergeCell ref="AN123:AN124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N139:AN140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N145:AN146"/>
    <mergeCell ref="AM147:AM148"/>
    <mergeCell ref="AN147:AN148"/>
    <mergeCell ref="AM133:AM134"/>
    <mergeCell ref="AN133:AN134"/>
    <mergeCell ref="AM135:AM136"/>
    <mergeCell ref="AN135:AN136"/>
    <mergeCell ref="AM137:AM138"/>
    <mergeCell ref="AN137:AN138"/>
    <mergeCell ref="AM139:AM140"/>
    <mergeCell ref="AM155:AM156"/>
    <mergeCell ref="AM149:AM150"/>
    <mergeCell ref="AN149:AN150"/>
    <mergeCell ref="AM151:AM152"/>
    <mergeCell ref="AN151:AN152"/>
    <mergeCell ref="AM141:AM142"/>
    <mergeCell ref="AN141:AN142"/>
    <mergeCell ref="AM143:AM144"/>
    <mergeCell ref="AN143:AN144"/>
    <mergeCell ref="AM145:AM146"/>
    <mergeCell ref="AM159:AM160"/>
    <mergeCell ref="AN159:AN160"/>
    <mergeCell ref="AM163:AM164"/>
    <mergeCell ref="AM165:AM166"/>
    <mergeCell ref="AN165:AN166"/>
    <mergeCell ref="AM153:AM154"/>
    <mergeCell ref="AN153:AN154"/>
    <mergeCell ref="AN155:AN156"/>
    <mergeCell ref="AM157:AM158"/>
    <mergeCell ref="AN157:AN158"/>
    <mergeCell ref="AM171:AM172"/>
    <mergeCell ref="AM173:AM174"/>
    <mergeCell ref="AN173:AN174"/>
    <mergeCell ref="AM167:AM168"/>
    <mergeCell ref="AN167:AN168"/>
    <mergeCell ref="AN163:AN164"/>
    <mergeCell ref="AM169:AM170"/>
    <mergeCell ref="AN169:AN170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2018-09-14T06:10:31Z</cp:lastPrinted>
  <dcterms:created xsi:type="dcterms:W3CDTF">1996-10-08T23:32:33Z</dcterms:created>
  <dcterms:modified xsi:type="dcterms:W3CDTF">2018-09-17T07:40:18Z</dcterms:modified>
  <cp:category/>
  <cp:version/>
  <cp:contentType/>
  <cp:contentStatus/>
</cp:coreProperties>
</file>